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TJPTO\March 2019\"/>
    </mc:Choice>
  </mc:AlternateContent>
  <bookViews>
    <workbookView xWindow="0" yWindow="0" windowWidth="18375" windowHeight="9465"/>
  </bookViews>
  <sheets>
    <sheet name="Financial Summary" sheetId="1" r:id="rId1"/>
    <sheet name="Class &amp; Activity Summary" sheetId="4" r:id="rId2"/>
    <sheet name="Budget" sheetId="2" r:id="rId3"/>
  </sheets>
  <definedNames>
    <definedName name="_xlnm.Print_Area" localSheetId="1">'Class &amp; Activity Summary'!$A$1:$J$10</definedName>
    <definedName name="_xlnm.Print_Area" localSheetId="0">'Financial Summary'!$A$1:$H$118</definedName>
  </definedNames>
  <calcPr calcId="152511"/>
</workbook>
</file>

<file path=xl/calcChain.xml><?xml version="1.0" encoding="utf-8"?>
<calcChain xmlns="http://schemas.openxmlformats.org/spreadsheetml/2006/main">
  <c r="L21" i="2" l="1"/>
  <c r="D12" i="2"/>
  <c r="L4" i="2"/>
  <c r="K30" i="2"/>
  <c r="H30" i="2"/>
  <c r="I30" i="2"/>
  <c r="J30" i="2"/>
  <c r="K12" i="2"/>
  <c r="J12" i="2"/>
  <c r="L17" i="2"/>
  <c r="L18" i="2"/>
  <c r="L19" i="2"/>
  <c r="L20" i="2"/>
  <c r="L22" i="2"/>
  <c r="L23" i="2"/>
  <c r="L24" i="2"/>
  <c r="L25" i="2"/>
  <c r="L26" i="2"/>
  <c r="L27" i="2"/>
  <c r="L28" i="2"/>
  <c r="L16" i="2"/>
  <c r="L5" i="2"/>
  <c r="L6" i="2"/>
  <c r="L7" i="2"/>
  <c r="L8" i="2"/>
  <c r="L9" i="2"/>
  <c r="L10" i="2"/>
  <c r="K34" i="2"/>
  <c r="C32" i="1"/>
  <c r="C34" i="1"/>
  <c r="L30" i="2" l="1"/>
  <c r="L34" i="2" s="1"/>
  <c r="L12" i="2"/>
  <c r="J34" i="2" l="1"/>
  <c r="F40" i="1"/>
  <c r="I28" i="2" l="1"/>
  <c r="I34" i="2"/>
  <c r="I12" i="2"/>
  <c r="H4" i="2"/>
  <c r="H12" i="2"/>
  <c r="H23" i="2"/>
  <c r="H27" i="2"/>
  <c r="L32" i="2"/>
  <c r="C12" i="2" l="1"/>
  <c r="C30" i="2"/>
  <c r="C34" i="2" s="1"/>
  <c r="H34" i="2"/>
  <c r="G10" i="2" l="1"/>
  <c r="G4" i="2"/>
  <c r="G27" i="2"/>
  <c r="G30" i="2" s="1"/>
  <c r="G34" i="2" s="1"/>
  <c r="G12" i="2" l="1"/>
  <c r="F23" i="2"/>
  <c r="F30" i="2" s="1"/>
  <c r="E27" i="2"/>
  <c r="E21" i="2"/>
  <c r="E17" i="2"/>
  <c r="E30" i="2" l="1"/>
  <c r="E7" i="2"/>
  <c r="E6" i="2"/>
  <c r="D19" i="2" l="1"/>
  <c r="D30" i="2" s="1"/>
  <c r="D34" i="2" s="1"/>
  <c r="F34" i="2"/>
  <c r="F12" i="2"/>
  <c r="L36" i="2"/>
  <c r="E5" i="2" l="1"/>
  <c r="E8" i="2" l="1"/>
  <c r="E4" i="2"/>
  <c r="C17" i="1" l="1"/>
  <c r="F34" i="1"/>
  <c r="B1" i="4" l="1"/>
  <c r="F12" i="4" l="1"/>
  <c r="F11" i="4"/>
  <c r="F10" i="4"/>
  <c r="F9" i="4"/>
  <c r="F8" i="4"/>
  <c r="F5" i="4"/>
  <c r="F6" i="4"/>
  <c r="F7" i="4"/>
  <c r="G43" i="1"/>
  <c r="G42" i="1"/>
  <c r="G41" i="1"/>
  <c r="G40" i="1"/>
  <c r="G39" i="1"/>
  <c r="C46" i="1" s="1"/>
  <c r="G38" i="1"/>
  <c r="G37" i="1"/>
  <c r="G36" i="1"/>
  <c r="G35" i="1"/>
  <c r="G34" i="1"/>
  <c r="G44" i="1" l="1"/>
  <c r="E34" i="2" l="1"/>
  <c r="E12" i="2"/>
  <c r="E14" i="4"/>
  <c r="D14" i="4" l="1"/>
  <c r="C14" i="4"/>
  <c r="B30" i="2"/>
  <c r="B34" i="2" s="1"/>
  <c r="B14" i="4"/>
  <c r="B12" i="2"/>
  <c r="F14" i="4" l="1"/>
  <c r="C58" i="1" l="1"/>
  <c r="G45" i="1" l="1"/>
  <c r="C69" i="1" l="1"/>
  <c r="C107" i="1" l="1"/>
  <c r="C108" i="1" s="1"/>
  <c r="C116" i="1"/>
  <c r="C99" i="1" l="1"/>
  <c r="C100" i="1" s="1"/>
  <c r="C90" i="1" l="1"/>
  <c r="C82" i="1" l="1"/>
  <c r="C83" i="1" s="1"/>
  <c r="C8" i="1" l="1"/>
  <c r="C19" i="1" s="1"/>
  <c r="C21" i="1" l="1"/>
</calcChain>
</file>

<file path=xl/sharedStrings.xml><?xml version="1.0" encoding="utf-8"?>
<sst xmlns="http://schemas.openxmlformats.org/spreadsheetml/2006/main" count="166" uniqueCount="125">
  <si>
    <t xml:space="preserve">Balance Sheet - </t>
  </si>
  <si>
    <t>Total Cash</t>
  </si>
  <si>
    <t>Due to Activities/Sports/Clubs</t>
  </si>
  <si>
    <t>Petty Cash</t>
  </si>
  <si>
    <t>Less:</t>
  </si>
  <si>
    <t>Due to Other Programs</t>
  </si>
  <si>
    <t>Available to TJP</t>
  </si>
  <si>
    <t>Notes</t>
  </si>
  <si>
    <t>Theatre Checking</t>
  </si>
  <si>
    <t>TJP Checking</t>
  </si>
  <si>
    <t>TJP Savings</t>
  </si>
  <si>
    <t>Other Discussion Items / Notes:</t>
  </si>
  <si>
    <t>Community Partner Funds</t>
  </si>
  <si>
    <t xml:space="preserve">TJP Financial Summary - </t>
  </si>
  <si>
    <t>Other Items</t>
  </si>
  <si>
    <t>See Current Liabilities for Breakout</t>
  </si>
  <si>
    <t>Net</t>
  </si>
  <si>
    <t>10% Admin Fee</t>
  </si>
  <si>
    <t>Class of 2017</t>
  </si>
  <si>
    <t>Less:  Reserve Requirement</t>
  </si>
  <si>
    <t>Class of 2018</t>
  </si>
  <si>
    <t>Class of 2019</t>
  </si>
  <si>
    <t>Cash</t>
  </si>
  <si>
    <t>Square</t>
  </si>
  <si>
    <t>COGS</t>
  </si>
  <si>
    <t>Travel Reserve</t>
  </si>
  <si>
    <t>Available for Distribution / Expenses</t>
  </si>
  <si>
    <t>Parent Partners - Logo Merchandise Sales</t>
  </si>
  <si>
    <t>Class of 2020</t>
  </si>
  <si>
    <t>Current Payable - Sportline Merchandise</t>
  </si>
  <si>
    <t>Total Event Sales</t>
  </si>
  <si>
    <t>Fall Show</t>
  </si>
  <si>
    <t>King Soopers Cards</t>
  </si>
  <si>
    <t>Challenge Day Contributions</t>
  </si>
  <si>
    <t>Misc - King Soopers</t>
  </si>
  <si>
    <t>cards sold in the month</t>
  </si>
  <si>
    <t>T-shirt Sales</t>
  </si>
  <si>
    <t>Football Club</t>
  </si>
  <si>
    <t>Bronco Concessions</t>
  </si>
  <si>
    <t># of Cards</t>
  </si>
  <si>
    <t>$ Amount</t>
  </si>
  <si>
    <t>Rebate (5%)</t>
  </si>
  <si>
    <t>Amazon Smile</t>
  </si>
  <si>
    <t>Donation</t>
  </si>
  <si>
    <t>Fundraiser</t>
  </si>
  <si>
    <t>Tshirt Sales - 2017 Prom</t>
  </si>
  <si>
    <t>Aug</t>
  </si>
  <si>
    <t>COGs</t>
  </si>
  <si>
    <t>Donations</t>
  </si>
  <si>
    <t>Balance in the Account</t>
  </si>
  <si>
    <t>Fundraising</t>
  </si>
  <si>
    <t>Total Cost for After Prom 2017</t>
  </si>
  <si>
    <t>Estimated Retail Value of Inventory</t>
  </si>
  <si>
    <t>Paid SportLine for T-shirts</t>
  </si>
  <si>
    <t>Replenished Travel Fund - Board approved</t>
  </si>
  <si>
    <t>Sep</t>
  </si>
  <si>
    <t>Merchandise Sales</t>
  </si>
  <si>
    <t>Oct</t>
  </si>
  <si>
    <t>Need to update Retail Value of Inventory</t>
  </si>
  <si>
    <t>Nov</t>
  </si>
  <si>
    <t>Dec</t>
  </si>
  <si>
    <t>Jan</t>
  </si>
  <si>
    <t>Feb</t>
  </si>
  <si>
    <t>Miscellaneous</t>
  </si>
  <si>
    <t>Art Fest</t>
  </si>
  <si>
    <t>Expenditures</t>
  </si>
  <si>
    <t>Class of 2021</t>
  </si>
  <si>
    <t>Receipts</t>
  </si>
  <si>
    <t>Building/Grounds/Cultural</t>
  </si>
  <si>
    <t>TJP Club/Activity Summary</t>
  </si>
  <si>
    <t>Comments</t>
  </si>
  <si>
    <t>Logo Merchandise</t>
  </si>
  <si>
    <t>Teacher Grants</t>
  </si>
  <si>
    <t>Art Fest Costs</t>
  </si>
  <si>
    <t>Budget Summary</t>
  </si>
  <si>
    <t>Income</t>
  </si>
  <si>
    <t>Transfer King Soopers to Senior Class</t>
  </si>
  <si>
    <t>Expenses</t>
  </si>
  <si>
    <t>Reserve</t>
  </si>
  <si>
    <t>Mar</t>
  </si>
  <si>
    <t>Balance</t>
  </si>
  <si>
    <t>Budget</t>
  </si>
  <si>
    <t>King Soopers Rebates</t>
  </si>
  <si>
    <t>Includes fundraising dinner and donations</t>
  </si>
  <si>
    <t>Square Costs/Bank Charges</t>
  </si>
  <si>
    <t>Insurance-Gen Liability and Bus Shelter</t>
  </si>
  <si>
    <t>Alumni</t>
  </si>
  <si>
    <t>Totals</t>
  </si>
  <si>
    <t>Student Activities (BBQ, Fall Cleanup, etc)</t>
  </si>
  <si>
    <t>Spirit Store supplies (shelving, cabinets, etc)</t>
  </si>
  <si>
    <t>Quickbooks Online/Filing Fees</t>
  </si>
  <si>
    <t>Online Auction</t>
  </si>
  <si>
    <t>Spirit Store</t>
  </si>
  <si>
    <t>PTO Supplies</t>
  </si>
  <si>
    <t>General Fund *</t>
  </si>
  <si>
    <t>Apr</t>
  </si>
  <si>
    <t>Total Income</t>
  </si>
  <si>
    <t>Total Expenses</t>
  </si>
  <si>
    <t>Expenses Including Reserve</t>
  </si>
  <si>
    <t>May</t>
  </si>
  <si>
    <t>Jun</t>
  </si>
  <si>
    <t xml:space="preserve">Class of 2019 </t>
  </si>
  <si>
    <t>*Note - Funds leftover from Class of 2016 and Class of 2017 After Prom that we were designating for permanent After Prom decorations</t>
  </si>
  <si>
    <t>Actuals YTD 7/31/2018</t>
  </si>
  <si>
    <t>Teacher Appreciation/Hospitality</t>
  </si>
  <si>
    <t xml:space="preserve">Financial Statements have been emailed to officers. If you are interested in getting a copy of the financials, please contact me at </t>
  </si>
  <si>
    <t>janeebulger@gmail.com</t>
  </si>
  <si>
    <t>August 2018 Actuals</t>
  </si>
  <si>
    <t>September 2018 Actuals</t>
  </si>
  <si>
    <t>October 2018 Actuals</t>
  </si>
  <si>
    <t>November 2018 Actuals</t>
  </si>
  <si>
    <t>PTO Donations</t>
  </si>
  <si>
    <t>Photography and Chili Sales</t>
  </si>
  <si>
    <t>December 2018 Actuals</t>
  </si>
  <si>
    <t>Challenge Day</t>
  </si>
  <si>
    <t>January 2019 Actuals</t>
  </si>
  <si>
    <t>February 2019 Actuals</t>
  </si>
  <si>
    <t>Challenge Day, teacher strike food, accident victims</t>
  </si>
  <si>
    <t>Rose Community Foundation, Pioneer sponsorship</t>
  </si>
  <si>
    <t>Merchandise Sales and Online Auction Bank charges</t>
  </si>
  <si>
    <t>Beginning Balance - 3/1/2019</t>
  </si>
  <si>
    <t>Ending Balance - 3/31/2019</t>
  </si>
  <si>
    <t>Fundraising event</t>
  </si>
  <si>
    <t xml:space="preserve"> </t>
  </si>
  <si>
    <t>March 2019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</si>
</sst>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[$-409]mmmm\ d\,\ yyyy;@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4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2" xfId="0" applyBorder="1" applyAlignment="1">
      <alignment vertical="top"/>
    </xf>
    <xf numFmtId="42" fontId="0" fillId="0" borderId="2" xfId="0" applyNumberForma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44" fontId="0" fillId="0" borderId="0" xfId="1" applyFont="1" applyBorder="1"/>
    <xf numFmtId="0" fontId="0" fillId="0" borderId="10" xfId="0" applyBorder="1"/>
    <xf numFmtId="0" fontId="1" fillId="0" borderId="9" xfId="0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/>
    <xf numFmtId="8" fontId="0" fillId="0" borderId="0" xfId="1" applyNumberFormat="1" applyFont="1" applyBorder="1"/>
    <xf numFmtId="0" fontId="0" fillId="0" borderId="9" xfId="0" applyBorder="1"/>
    <xf numFmtId="0" fontId="0" fillId="0" borderId="11" xfId="0" applyBorder="1"/>
    <xf numFmtId="8" fontId="0" fillId="0" borderId="7" xfId="1" applyNumberFormat="1" applyFont="1" applyBorder="1"/>
    <xf numFmtId="44" fontId="0" fillId="0" borderId="0" xfId="1" applyNumberFormat="1" applyFont="1" applyBorder="1"/>
    <xf numFmtId="0" fontId="3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42" fontId="4" fillId="0" borderId="16" xfId="0" applyNumberFormat="1" applyFont="1" applyBorder="1"/>
    <xf numFmtId="0" fontId="0" fillId="0" borderId="15" xfId="0" applyBorder="1"/>
    <xf numFmtId="0" fontId="0" fillId="0" borderId="17" xfId="0" applyBorder="1"/>
    <xf numFmtId="0" fontId="5" fillId="0" borderId="18" xfId="0" applyFont="1" applyBorder="1"/>
    <xf numFmtId="0" fontId="5" fillId="0" borderId="0" xfId="0" applyFont="1" applyBorder="1"/>
    <xf numFmtId="42" fontId="5" fillId="0" borderId="0" xfId="0" applyNumberFormat="1" applyFont="1" applyBorder="1"/>
    <xf numFmtId="0" fontId="0" fillId="0" borderId="19" xfId="0" applyBorder="1"/>
    <xf numFmtId="0" fontId="4" fillId="0" borderId="20" xfId="0" applyFont="1" applyBorder="1"/>
    <xf numFmtId="0" fontId="5" fillId="0" borderId="21" xfId="0" applyFont="1" applyBorder="1"/>
    <xf numFmtId="42" fontId="4" fillId="0" borderId="22" xfId="0" applyNumberFormat="1" applyFont="1" applyBorder="1"/>
    <xf numFmtId="0" fontId="0" fillId="0" borderId="21" xfId="0" applyBorder="1"/>
    <xf numFmtId="0" fontId="0" fillId="0" borderId="23" xfId="0" applyBorder="1"/>
    <xf numFmtId="44" fontId="0" fillId="0" borderId="12" xfId="1" applyNumberFormat="1" applyFont="1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8" fontId="1" fillId="0" borderId="5" xfId="1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/>
    <xf numFmtId="164" fontId="0" fillId="0" borderId="2" xfId="0" applyNumberFormat="1" applyBorder="1"/>
    <xf numFmtId="44" fontId="0" fillId="0" borderId="0" xfId="0" applyNumberFormat="1" applyBorder="1"/>
    <xf numFmtId="16" fontId="0" fillId="0" borderId="2" xfId="0" applyNumberFormat="1" applyBorder="1" applyAlignment="1">
      <alignment horizontal="left"/>
    </xf>
    <xf numFmtId="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2" xfId="0" applyNumberFormat="1" applyBorder="1"/>
    <xf numFmtId="0" fontId="0" fillId="0" borderId="0" xfId="0" applyBorder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8" fontId="0" fillId="0" borderId="2" xfId="1" applyNumberFormat="1" applyFont="1" applyBorder="1"/>
    <xf numFmtId="44" fontId="0" fillId="0" borderId="2" xfId="1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42" fontId="0" fillId="0" borderId="0" xfId="0" applyNumberFormat="1" applyAlignment="1">
      <alignment horizontal="center" wrapText="1"/>
    </xf>
    <xf numFmtId="166" fontId="0" fillId="0" borderId="0" xfId="1" applyNumberFormat="1" applyFont="1"/>
    <xf numFmtId="166" fontId="0" fillId="0" borderId="0" xfId="0" applyNumberFormat="1"/>
    <xf numFmtId="166" fontId="1" fillId="0" borderId="0" xfId="0" applyNumberFormat="1" applyFont="1"/>
    <xf numFmtId="0" fontId="6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42" fontId="0" fillId="0" borderId="1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42" fontId="0" fillId="0" borderId="2" xfId="0" applyNumberFormat="1" applyBorder="1"/>
    <xf numFmtId="0" fontId="0" fillId="0" borderId="0" xfId="0" applyFill="1" applyBorder="1" applyAlignment="1">
      <alignment vertical="top"/>
    </xf>
    <xf numFmtId="42" fontId="1" fillId="0" borderId="2" xfId="0" applyNumberFormat="1" applyFont="1" applyBorder="1"/>
    <xf numFmtId="165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8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9" xfId="0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8" fillId="0" borderId="9" xfId="2" applyBorder="1" applyAlignment="1">
      <alignment horizontal="left"/>
    </xf>
    <xf numFmtId="0" fontId="0" fillId="0" borderId="2" xfId="0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ebulg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workbookViewId="0">
      <selection activeCell="D33" sqref="D33"/>
    </sheetView>
  </sheetViews>
  <sheetFormatPr defaultRowHeight="15" x14ac:dyDescent="0.25"/>
  <cols>
    <col min="1" max="1" width="42.5703125" bestFit="1" customWidth="1"/>
    <col min="2" max="2" width="11.5703125" bestFit="1" customWidth="1"/>
    <col min="3" max="3" width="12.5703125" bestFit="1" customWidth="1"/>
    <col min="4" max="4" width="11.5703125" bestFit="1" customWidth="1"/>
    <col min="5" max="6" width="9.5703125" bestFit="1" customWidth="1"/>
    <col min="7" max="7" width="11.7109375" bestFit="1" customWidth="1"/>
    <col min="8" max="8" width="13.140625" customWidth="1"/>
  </cols>
  <sheetData>
    <row r="1" spans="1:10" x14ac:dyDescent="0.25">
      <c r="A1" s="3" t="s">
        <v>13</v>
      </c>
      <c r="B1" s="126">
        <v>43555</v>
      </c>
      <c r="C1" s="126"/>
    </row>
    <row r="3" spans="1:10" x14ac:dyDescent="0.25">
      <c r="A3" s="3" t="s">
        <v>0</v>
      </c>
    </row>
    <row r="4" spans="1:10" x14ac:dyDescent="0.25">
      <c r="A4" s="48" t="s">
        <v>9</v>
      </c>
      <c r="B4" s="49">
        <v>68121.2</v>
      </c>
    </row>
    <row r="5" spans="1:10" x14ac:dyDescent="0.25">
      <c r="A5" s="48" t="s">
        <v>10</v>
      </c>
      <c r="B5" s="49">
        <v>10443.1</v>
      </c>
    </row>
    <row r="6" spans="1:10" x14ac:dyDescent="0.25">
      <c r="A6" s="48" t="s">
        <v>8</v>
      </c>
      <c r="B6" s="49">
        <v>0</v>
      </c>
    </row>
    <row r="7" spans="1:10" x14ac:dyDescent="0.25">
      <c r="A7" s="48" t="s">
        <v>3</v>
      </c>
      <c r="B7" s="49">
        <v>240</v>
      </c>
    </row>
    <row r="8" spans="1:10" x14ac:dyDescent="0.25">
      <c r="A8" s="50" t="s">
        <v>1</v>
      </c>
      <c r="B8" s="51"/>
      <c r="C8" s="52">
        <f>SUM(B4:B7)</f>
        <v>78804.3</v>
      </c>
    </row>
    <row r="9" spans="1:10" x14ac:dyDescent="0.25">
      <c r="C9" s="1"/>
    </row>
    <row r="10" spans="1:10" x14ac:dyDescent="0.25">
      <c r="A10" t="s">
        <v>4</v>
      </c>
      <c r="C10" s="1"/>
      <c r="E10" t="s">
        <v>7</v>
      </c>
    </row>
    <row r="11" spans="1:10" hidden="1" x14ac:dyDescent="0.25">
      <c r="C11" s="1"/>
    </row>
    <row r="12" spans="1:10" x14ac:dyDescent="0.25">
      <c r="A12" s="4" t="s">
        <v>12</v>
      </c>
      <c r="B12" s="4"/>
      <c r="C12" s="5">
        <v>3573</v>
      </c>
      <c r="D12" s="4"/>
      <c r="E12" s="130"/>
      <c r="F12" s="131"/>
      <c r="G12" s="131"/>
      <c r="H12" s="132"/>
    </row>
    <row r="13" spans="1:10" ht="15" customHeight="1" x14ac:dyDescent="0.25">
      <c r="A13" s="4" t="s">
        <v>25</v>
      </c>
      <c r="B13" s="4"/>
      <c r="C13" s="5">
        <v>1000</v>
      </c>
      <c r="D13" s="4"/>
      <c r="E13" s="133" t="s">
        <v>54</v>
      </c>
      <c r="F13" s="134"/>
      <c r="G13" s="134"/>
      <c r="H13" s="135"/>
    </row>
    <row r="14" spans="1:10" x14ac:dyDescent="0.25">
      <c r="A14" s="4" t="s">
        <v>2</v>
      </c>
      <c r="B14" s="4"/>
      <c r="C14" s="5">
        <v>16989.14</v>
      </c>
      <c r="D14" s="4"/>
      <c r="E14" s="130" t="s">
        <v>15</v>
      </c>
      <c r="F14" s="131"/>
      <c r="G14" s="131"/>
      <c r="H14" s="132"/>
      <c r="J14" s="1"/>
    </row>
    <row r="15" spans="1:10" x14ac:dyDescent="0.25">
      <c r="A15" s="4"/>
      <c r="B15" s="4"/>
      <c r="C15" s="5"/>
      <c r="D15" s="4"/>
      <c r="E15" s="130"/>
      <c r="F15" s="131"/>
      <c r="G15" s="131"/>
      <c r="H15" s="132"/>
      <c r="J15" s="10"/>
    </row>
    <row r="16" spans="1:10" x14ac:dyDescent="0.25">
      <c r="A16" s="97"/>
      <c r="B16" s="98"/>
      <c r="C16" s="99"/>
      <c r="D16" s="100"/>
      <c r="E16" s="101"/>
      <c r="F16" s="101"/>
      <c r="G16" s="101"/>
      <c r="H16" s="101"/>
      <c r="I16" s="10"/>
    </row>
    <row r="17" spans="1:8" x14ac:dyDescent="0.25">
      <c r="A17" s="48" t="s">
        <v>5</v>
      </c>
      <c r="B17" s="48"/>
      <c r="C17" s="104">
        <f>SUM(C12:C15)</f>
        <v>21562.14</v>
      </c>
    </row>
    <row r="18" spans="1:8" ht="15.75" thickBot="1" x14ac:dyDescent="0.3">
      <c r="C18" s="1"/>
    </row>
    <row r="19" spans="1:8" ht="19.5" thickBot="1" x14ac:dyDescent="0.35">
      <c r="A19" s="25" t="s">
        <v>6</v>
      </c>
      <c r="B19" s="26"/>
      <c r="C19" s="27">
        <f>+C8-C17</f>
        <v>57242.16</v>
      </c>
      <c r="D19" s="28"/>
      <c r="E19" s="28"/>
      <c r="F19" s="28"/>
      <c r="G19" s="28"/>
      <c r="H19" s="29"/>
    </row>
    <row r="20" spans="1:8" ht="19.5" thickTop="1" x14ac:dyDescent="0.3">
      <c r="A20" s="30" t="s">
        <v>19</v>
      </c>
      <c r="B20" s="31"/>
      <c r="C20" s="32">
        <v>6000</v>
      </c>
      <c r="D20" s="10"/>
      <c r="E20" s="10"/>
      <c r="F20" s="10"/>
      <c r="G20" s="10"/>
      <c r="H20" s="33"/>
    </row>
    <row r="21" spans="1:8" ht="19.5" thickBot="1" x14ac:dyDescent="0.35">
      <c r="A21" s="34" t="s">
        <v>26</v>
      </c>
      <c r="B21" s="35"/>
      <c r="C21" s="36">
        <f>+C19-C20</f>
        <v>51242.16</v>
      </c>
      <c r="D21" s="37"/>
      <c r="E21" s="37"/>
      <c r="F21" s="37"/>
      <c r="G21" s="37"/>
      <c r="H21" s="38"/>
    </row>
    <row r="22" spans="1:8" x14ac:dyDescent="0.25">
      <c r="A22" s="2"/>
    </row>
    <row r="23" spans="1:8" x14ac:dyDescent="0.25">
      <c r="A23" s="3" t="s">
        <v>11</v>
      </c>
      <c r="C23" s="1"/>
    </row>
    <row r="24" spans="1:8" x14ac:dyDescent="0.25">
      <c r="A24" s="21" t="s">
        <v>27</v>
      </c>
      <c r="B24" s="6"/>
      <c r="C24" s="19"/>
      <c r="D24" s="120"/>
      <c r="E24" s="120"/>
      <c r="F24" s="120"/>
      <c r="G24" s="120"/>
      <c r="H24" s="121"/>
    </row>
    <row r="25" spans="1:8" x14ac:dyDescent="0.25">
      <c r="A25" s="70" t="s">
        <v>114</v>
      </c>
      <c r="B25" s="10"/>
      <c r="C25" s="68"/>
      <c r="D25" s="116"/>
      <c r="E25" s="117"/>
      <c r="F25" s="117"/>
      <c r="G25" s="117"/>
      <c r="H25" s="118"/>
    </row>
    <row r="26" spans="1:8" x14ac:dyDescent="0.25">
      <c r="A26" s="79" t="s">
        <v>91</v>
      </c>
      <c r="B26" s="10"/>
      <c r="C26" s="68">
        <v>12431</v>
      </c>
      <c r="D26" s="76"/>
      <c r="E26" s="77"/>
      <c r="F26" s="77"/>
      <c r="G26" s="77"/>
      <c r="H26" s="78"/>
    </row>
    <row r="27" spans="1:8" x14ac:dyDescent="0.25">
      <c r="A27" s="72" t="s">
        <v>48</v>
      </c>
      <c r="B27" s="10"/>
      <c r="C27" s="68"/>
      <c r="D27" s="73"/>
      <c r="E27" s="74"/>
      <c r="F27" s="74"/>
      <c r="G27" s="74"/>
      <c r="H27" s="75"/>
    </row>
    <row r="28" spans="1:8" x14ac:dyDescent="0.25">
      <c r="A28" s="44" t="s">
        <v>42</v>
      </c>
      <c r="B28" s="10"/>
      <c r="C28" s="68"/>
      <c r="D28" s="116"/>
      <c r="E28" s="117"/>
      <c r="F28" s="117"/>
      <c r="G28" s="117"/>
      <c r="H28" s="118"/>
    </row>
    <row r="29" spans="1:8" x14ac:dyDescent="0.25">
      <c r="A29" s="72" t="s">
        <v>111</v>
      </c>
      <c r="B29" s="10"/>
      <c r="C29" s="68">
        <v>350</v>
      </c>
      <c r="D29" s="73" t="s">
        <v>118</v>
      </c>
      <c r="E29" s="74"/>
      <c r="F29" s="74"/>
      <c r="G29" s="74"/>
      <c r="H29" s="75"/>
    </row>
    <row r="30" spans="1:8" x14ac:dyDescent="0.25">
      <c r="A30" s="79" t="s">
        <v>112</v>
      </c>
      <c r="B30" s="10"/>
      <c r="C30" s="68"/>
      <c r="D30" s="76"/>
      <c r="E30" s="77"/>
      <c r="F30" s="77"/>
      <c r="G30" s="77"/>
      <c r="H30" s="78"/>
    </row>
    <row r="31" spans="1:8" x14ac:dyDescent="0.25">
      <c r="A31" s="62" t="s">
        <v>56</v>
      </c>
      <c r="B31" s="10"/>
      <c r="C31" s="68">
        <v>275</v>
      </c>
      <c r="D31" s="113"/>
      <c r="E31" s="113"/>
      <c r="F31" s="113"/>
      <c r="G31" s="113"/>
      <c r="H31" s="113"/>
    </row>
    <row r="32" spans="1:8" x14ac:dyDescent="0.25">
      <c r="A32" s="62" t="s">
        <v>47</v>
      </c>
      <c r="B32" s="10" t="s">
        <v>23</v>
      </c>
      <c r="C32" s="68">
        <f>-7.04-45.95</f>
        <v>-52.99</v>
      </c>
      <c r="D32" s="113" t="s">
        <v>119</v>
      </c>
      <c r="E32" s="113"/>
      <c r="F32" s="113"/>
      <c r="G32" s="113"/>
      <c r="H32" s="113"/>
    </row>
    <row r="33" spans="1:9" x14ac:dyDescent="0.25">
      <c r="A33" s="41"/>
      <c r="B33" s="10"/>
      <c r="C33" s="20"/>
      <c r="D33" s="23"/>
      <c r="E33" s="57" t="s">
        <v>39</v>
      </c>
      <c r="F33" s="57" t="s">
        <v>40</v>
      </c>
      <c r="G33" s="57" t="s">
        <v>41</v>
      </c>
      <c r="H33" s="24"/>
    </row>
    <row r="34" spans="1:9" x14ac:dyDescent="0.25">
      <c r="A34" s="41" t="s">
        <v>34</v>
      </c>
      <c r="B34" s="10"/>
      <c r="C34" s="68">
        <f>G41</f>
        <v>422.5</v>
      </c>
      <c r="D34" s="109" t="s">
        <v>46</v>
      </c>
      <c r="E34" s="56">
        <v>20</v>
      </c>
      <c r="F34" s="55">
        <f>6230+7225+8000</f>
        <v>21455</v>
      </c>
      <c r="G34" s="55">
        <f>+F34*0.05</f>
        <v>1072.75</v>
      </c>
      <c r="H34" s="24"/>
    </row>
    <row r="35" spans="1:9" x14ac:dyDescent="0.25">
      <c r="A35" s="60"/>
      <c r="B35" s="10"/>
      <c r="C35" s="20"/>
      <c r="D35" s="109" t="s">
        <v>55</v>
      </c>
      <c r="E35" s="56">
        <v>16</v>
      </c>
      <c r="F35" s="55">
        <v>5523</v>
      </c>
      <c r="G35" s="55">
        <f t="shared" ref="G35:G43" si="0">+F35*0.05</f>
        <v>276.15000000000003</v>
      </c>
      <c r="H35" s="59"/>
    </row>
    <row r="36" spans="1:9" x14ac:dyDescent="0.25">
      <c r="A36" s="60"/>
      <c r="B36" s="10"/>
      <c r="C36" s="20"/>
      <c r="D36" s="54" t="s">
        <v>57</v>
      </c>
      <c r="E36" s="56">
        <v>20</v>
      </c>
      <c r="F36" s="55">
        <v>7970</v>
      </c>
      <c r="G36" s="55">
        <f t="shared" si="0"/>
        <v>398.5</v>
      </c>
      <c r="H36" s="59"/>
    </row>
    <row r="37" spans="1:9" x14ac:dyDescent="0.25">
      <c r="A37" s="60"/>
      <c r="B37" s="10"/>
      <c r="C37" s="20"/>
      <c r="D37" s="54" t="s">
        <v>59</v>
      </c>
      <c r="E37" s="56">
        <v>20</v>
      </c>
      <c r="F37" s="55">
        <v>8255</v>
      </c>
      <c r="G37" s="55">
        <f t="shared" si="0"/>
        <v>412.75</v>
      </c>
      <c r="H37" s="59"/>
    </row>
    <row r="38" spans="1:9" x14ac:dyDescent="0.25">
      <c r="A38" s="22"/>
      <c r="B38" s="10"/>
      <c r="C38" s="20"/>
      <c r="D38" s="109" t="s">
        <v>60</v>
      </c>
      <c r="E38" s="56">
        <v>24</v>
      </c>
      <c r="F38" s="55">
        <v>9007.9699999999993</v>
      </c>
      <c r="G38" s="55">
        <f t="shared" si="0"/>
        <v>450.39850000000001</v>
      </c>
      <c r="H38" s="24"/>
    </row>
    <row r="39" spans="1:9" x14ac:dyDescent="0.25">
      <c r="A39" s="44"/>
      <c r="B39" s="10"/>
      <c r="C39" s="20"/>
      <c r="D39" s="109" t="s">
        <v>61</v>
      </c>
      <c r="E39" s="56">
        <v>38</v>
      </c>
      <c r="F39" s="55">
        <v>7160</v>
      </c>
      <c r="G39" s="55">
        <f t="shared" si="0"/>
        <v>358</v>
      </c>
      <c r="H39" s="45"/>
    </row>
    <row r="40" spans="1:9" x14ac:dyDescent="0.25">
      <c r="A40" s="44"/>
      <c r="B40" s="10"/>
      <c r="C40" s="20"/>
      <c r="D40" s="109" t="s">
        <v>62</v>
      </c>
      <c r="E40" s="56"/>
      <c r="F40" s="55">
        <f>530.5/0.05</f>
        <v>10610</v>
      </c>
      <c r="G40" s="55">
        <f t="shared" si="0"/>
        <v>530.5</v>
      </c>
      <c r="H40" s="45"/>
    </row>
    <row r="41" spans="1:9" x14ac:dyDescent="0.25">
      <c r="A41" s="62"/>
      <c r="B41" s="10"/>
      <c r="C41" s="20"/>
      <c r="D41" s="109" t="s">
        <v>79</v>
      </c>
      <c r="E41" s="56"/>
      <c r="F41" s="55">
        <v>8450</v>
      </c>
      <c r="G41" s="55">
        <f t="shared" si="0"/>
        <v>422.5</v>
      </c>
      <c r="H41" s="63"/>
    </row>
    <row r="42" spans="1:9" x14ac:dyDescent="0.25">
      <c r="A42" s="70"/>
      <c r="B42" s="10"/>
      <c r="C42" s="20"/>
      <c r="D42" s="109" t="s">
        <v>95</v>
      </c>
      <c r="E42" s="56"/>
      <c r="F42" s="55"/>
      <c r="G42" s="55">
        <f t="shared" si="0"/>
        <v>0</v>
      </c>
      <c r="H42" s="71"/>
    </row>
    <row r="43" spans="1:9" x14ac:dyDescent="0.25">
      <c r="A43" s="60"/>
      <c r="B43" s="10"/>
      <c r="C43" s="20"/>
      <c r="D43" s="109" t="s">
        <v>99</v>
      </c>
      <c r="E43" s="56"/>
      <c r="F43" s="55"/>
      <c r="G43" s="55">
        <f t="shared" si="0"/>
        <v>0</v>
      </c>
      <c r="H43" s="59"/>
    </row>
    <row r="44" spans="1:9" x14ac:dyDescent="0.25">
      <c r="A44" s="108"/>
      <c r="B44" s="10"/>
      <c r="C44" s="20"/>
      <c r="D44" s="106" t="s">
        <v>100</v>
      </c>
      <c r="E44" s="56"/>
      <c r="F44" s="55"/>
      <c r="G44" s="55">
        <f t="shared" ref="G44" si="1">+F44*0.05</f>
        <v>0</v>
      </c>
      <c r="H44" s="107"/>
    </row>
    <row r="45" spans="1:9" x14ac:dyDescent="0.25">
      <c r="A45" s="60"/>
      <c r="B45" s="10"/>
      <c r="C45" s="20"/>
      <c r="D45" s="58"/>
      <c r="E45" s="65"/>
      <c r="F45" s="66"/>
      <c r="G45" s="66">
        <f>SUM(G34:G44)</f>
        <v>3921.5484999999999</v>
      </c>
      <c r="H45" s="59"/>
    </row>
    <row r="46" spans="1:9" ht="15.75" thickBot="1" x14ac:dyDescent="0.3">
      <c r="A46" s="13" t="s">
        <v>30</v>
      </c>
      <c r="B46" s="14"/>
      <c r="C46" s="43">
        <f>SUM(C24:C38)</f>
        <v>13425.51</v>
      </c>
      <c r="D46" s="113"/>
      <c r="E46" s="113"/>
      <c r="F46" s="113"/>
      <c r="G46" s="113"/>
      <c r="H46" s="113"/>
      <c r="I46" s="112"/>
    </row>
    <row r="47" spans="1:9" ht="15.75" thickTop="1" x14ac:dyDescent="0.25">
      <c r="A47" s="17"/>
      <c r="B47" s="10"/>
      <c r="C47" s="10"/>
      <c r="D47" s="10"/>
      <c r="E47" s="10"/>
      <c r="F47" s="10"/>
      <c r="G47" s="10"/>
      <c r="H47" s="12"/>
    </row>
    <row r="48" spans="1:9" x14ac:dyDescent="0.25">
      <c r="A48" s="17" t="s">
        <v>32</v>
      </c>
      <c r="B48" s="10"/>
      <c r="C48" s="69">
        <v>0</v>
      </c>
      <c r="D48" s="113" t="s">
        <v>35</v>
      </c>
      <c r="E48" s="113"/>
      <c r="F48" s="113"/>
      <c r="G48" s="113"/>
      <c r="H48" s="113"/>
    </row>
    <row r="49" spans="1:8" x14ac:dyDescent="0.25">
      <c r="A49" s="18"/>
      <c r="B49" s="8"/>
      <c r="C49" s="39"/>
      <c r="D49" s="8"/>
      <c r="E49" s="8"/>
      <c r="F49" s="8"/>
      <c r="G49" s="8"/>
      <c r="H49" s="9"/>
    </row>
    <row r="50" spans="1:8" x14ac:dyDescent="0.25">
      <c r="A50" s="119" t="s">
        <v>63</v>
      </c>
      <c r="B50" s="119"/>
      <c r="C50" s="119"/>
      <c r="D50" s="119"/>
      <c r="E50" s="119"/>
      <c r="F50" s="119"/>
      <c r="G50" s="119"/>
      <c r="H50" s="119"/>
    </row>
    <row r="51" spans="1:8" x14ac:dyDescent="0.25">
      <c r="A51" s="110" t="s">
        <v>105</v>
      </c>
      <c r="B51" s="111"/>
      <c r="C51" s="111"/>
      <c r="D51" s="111"/>
      <c r="E51" s="111"/>
      <c r="F51" s="6"/>
      <c r="G51" s="6"/>
      <c r="H51" s="7"/>
    </row>
    <row r="52" spans="1:8" x14ac:dyDescent="0.25">
      <c r="A52" s="136" t="s">
        <v>106</v>
      </c>
      <c r="B52" s="114"/>
      <c r="C52" s="114"/>
      <c r="D52" s="114"/>
      <c r="E52" s="114"/>
      <c r="F52" s="10"/>
      <c r="G52" s="10"/>
      <c r="H52" s="12"/>
    </row>
    <row r="53" spans="1:8" x14ac:dyDescent="0.25">
      <c r="A53" s="125"/>
      <c r="B53" s="114"/>
      <c r="C53" s="114"/>
      <c r="D53" s="114"/>
      <c r="E53" s="114"/>
      <c r="F53" s="10"/>
      <c r="G53" s="10"/>
      <c r="H53" s="12"/>
    </row>
    <row r="54" spans="1:8" hidden="1" x14ac:dyDescent="0.25">
      <c r="A54" s="80"/>
      <c r="B54" s="81"/>
      <c r="C54" s="81"/>
      <c r="D54" s="81"/>
      <c r="E54" s="81"/>
      <c r="F54" s="10"/>
      <c r="G54" s="10"/>
      <c r="H54" s="12"/>
    </row>
    <row r="55" spans="1:8" hidden="1" x14ac:dyDescent="0.25">
      <c r="A55" s="80" t="s">
        <v>31</v>
      </c>
      <c r="B55" s="10"/>
      <c r="C55" s="16"/>
      <c r="D55" s="10"/>
      <c r="E55" s="10"/>
      <c r="F55" s="10"/>
      <c r="G55" s="10"/>
      <c r="H55" s="12"/>
    </row>
    <row r="56" spans="1:8" hidden="1" x14ac:dyDescent="0.25">
      <c r="A56" s="125"/>
      <c r="B56" s="114"/>
      <c r="C56" s="114"/>
      <c r="D56" s="114"/>
      <c r="E56" s="114"/>
      <c r="F56" s="114"/>
      <c r="G56" s="114"/>
      <c r="H56" s="115"/>
    </row>
    <row r="57" spans="1:8" hidden="1" x14ac:dyDescent="0.25">
      <c r="A57" s="13" t="s">
        <v>16</v>
      </c>
      <c r="B57" s="14"/>
      <c r="C57" s="15"/>
      <c r="D57" s="10"/>
      <c r="E57" s="10"/>
      <c r="F57" s="10"/>
      <c r="G57" s="10"/>
      <c r="H57" s="12"/>
    </row>
    <row r="58" spans="1:8" hidden="1" x14ac:dyDescent="0.25">
      <c r="A58" s="80" t="s">
        <v>17</v>
      </c>
      <c r="B58" s="10"/>
      <c r="C58" s="16">
        <f>-C57*0.1</f>
        <v>0</v>
      </c>
      <c r="D58" s="10"/>
      <c r="E58" s="10"/>
      <c r="F58" s="10"/>
      <c r="G58" s="10"/>
      <c r="H58" s="12"/>
    </row>
    <row r="59" spans="1:8" x14ac:dyDescent="0.25">
      <c r="A59" s="47"/>
      <c r="B59" s="8"/>
      <c r="C59" s="8"/>
      <c r="D59" s="8"/>
      <c r="E59" s="8"/>
      <c r="F59" s="8"/>
      <c r="G59" s="8"/>
      <c r="H59" s="9"/>
    </row>
    <row r="60" spans="1:8" hidden="1" x14ac:dyDescent="0.25">
      <c r="A60" s="42"/>
      <c r="B60" s="10"/>
      <c r="C60" s="10"/>
      <c r="D60" s="10"/>
      <c r="E60" s="10"/>
      <c r="F60" s="10"/>
      <c r="G60" s="10"/>
      <c r="H60" s="10"/>
    </row>
    <row r="61" spans="1:8" hidden="1" x14ac:dyDescent="0.25">
      <c r="A61" s="119" t="s">
        <v>18</v>
      </c>
      <c r="B61" s="119"/>
      <c r="C61" s="119"/>
      <c r="D61" s="119"/>
      <c r="E61" s="119"/>
      <c r="F61" s="119"/>
      <c r="G61" s="119"/>
      <c r="H61" s="119"/>
    </row>
    <row r="62" spans="1:8" hidden="1" x14ac:dyDescent="0.25">
      <c r="A62" s="61" t="s">
        <v>44</v>
      </c>
      <c r="B62" s="6"/>
      <c r="C62" s="68"/>
      <c r="D62" s="113"/>
      <c r="E62" s="113"/>
      <c r="F62" s="113"/>
      <c r="G62" s="113"/>
      <c r="H62" s="113"/>
    </row>
    <row r="63" spans="1:8" hidden="1" x14ac:dyDescent="0.25">
      <c r="A63" s="62" t="s">
        <v>48</v>
      </c>
      <c r="B63" s="10"/>
      <c r="C63" s="68"/>
      <c r="D63" s="113"/>
      <c r="E63" s="113"/>
      <c r="F63" s="113"/>
      <c r="G63" s="113"/>
      <c r="H63" s="113"/>
    </row>
    <row r="64" spans="1:8" hidden="1" x14ac:dyDescent="0.25">
      <c r="A64" s="60"/>
      <c r="B64" s="10"/>
      <c r="C64" s="16"/>
      <c r="D64" s="114"/>
      <c r="E64" s="114"/>
      <c r="F64" s="114"/>
      <c r="G64" s="114"/>
      <c r="H64" s="115"/>
    </row>
    <row r="65" spans="1:8" hidden="1" x14ac:dyDescent="0.25">
      <c r="A65" s="60" t="s">
        <v>45</v>
      </c>
      <c r="B65" s="10" t="s">
        <v>23</v>
      </c>
      <c r="C65" s="68"/>
      <c r="D65" s="116"/>
      <c r="E65" s="117"/>
      <c r="F65" s="117"/>
      <c r="G65" s="117"/>
      <c r="H65" s="118"/>
    </row>
    <row r="66" spans="1:8" hidden="1" x14ac:dyDescent="0.25">
      <c r="A66" s="44"/>
      <c r="B66" s="10" t="s">
        <v>24</v>
      </c>
      <c r="C66" s="16"/>
      <c r="D66" s="10"/>
      <c r="E66" s="10"/>
      <c r="F66" s="10"/>
      <c r="G66" s="10"/>
      <c r="H66" s="12"/>
    </row>
    <row r="67" spans="1:8" hidden="1" x14ac:dyDescent="0.25">
      <c r="A67" s="44"/>
      <c r="B67" s="10" t="s">
        <v>23</v>
      </c>
      <c r="C67" s="68"/>
      <c r="D67" s="116"/>
      <c r="E67" s="117"/>
      <c r="F67" s="117"/>
      <c r="G67" s="117"/>
      <c r="H67" s="118"/>
    </row>
    <row r="68" spans="1:8" hidden="1" x14ac:dyDescent="0.25">
      <c r="A68" s="44"/>
      <c r="B68" s="10"/>
      <c r="C68" s="11"/>
      <c r="D68" s="114"/>
      <c r="E68" s="114"/>
      <c r="F68" s="114"/>
      <c r="G68" s="114"/>
      <c r="H68" s="115"/>
    </row>
    <row r="69" spans="1:8" hidden="1" x14ac:dyDescent="0.25">
      <c r="A69" s="13" t="s">
        <v>16</v>
      </c>
      <c r="B69" s="14"/>
      <c r="C69" s="68">
        <f>SUM(C62:C67)</f>
        <v>0</v>
      </c>
      <c r="D69" s="10"/>
      <c r="E69" s="10"/>
      <c r="F69" s="10"/>
      <c r="G69" s="10"/>
      <c r="H69" s="12"/>
    </row>
    <row r="70" spans="1:8" hidden="1" x14ac:dyDescent="0.25">
      <c r="A70" s="44" t="s">
        <v>17</v>
      </c>
      <c r="B70" s="10"/>
      <c r="C70" s="68">
        <v>0</v>
      </c>
      <c r="D70" s="10"/>
      <c r="E70" s="10"/>
      <c r="F70" s="10"/>
      <c r="G70" s="10"/>
      <c r="H70" s="12"/>
    </row>
    <row r="71" spans="1:8" hidden="1" x14ac:dyDescent="0.25">
      <c r="A71" s="67"/>
      <c r="B71" s="10"/>
      <c r="C71" s="16"/>
      <c r="D71" s="10"/>
      <c r="E71" s="10"/>
      <c r="F71" s="10"/>
      <c r="G71" s="10"/>
      <c r="H71" s="12"/>
    </row>
    <row r="72" spans="1:8" hidden="1" x14ac:dyDescent="0.25">
      <c r="A72" s="67" t="s">
        <v>51</v>
      </c>
      <c r="B72" s="10"/>
      <c r="C72" s="68"/>
      <c r="D72" s="10"/>
      <c r="E72" s="10"/>
      <c r="F72" s="10"/>
      <c r="G72" s="10"/>
      <c r="H72" s="12"/>
    </row>
    <row r="73" spans="1:8" hidden="1" x14ac:dyDescent="0.25">
      <c r="A73" s="62"/>
      <c r="B73" s="10"/>
      <c r="C73" s="16"/>
      <c r="D73" s="10"/>
      <c r="E73" s="10"/>
      <c r="F73" s="10"/>
      <c r="G73" s="10"/>
      <c r="H73" s="12"/>
    </row>
    <row r="74" spans="1:8" hidden="1" x14ac:dyDescent="0.25">
      <c r="A74" s="62" t="s">
        <v>49</v>
      </c>
      <c r="B74" s="10"/>
      <c r="C74" s="68"/>
      <c r="D74" s="122"/>
      <c r="E74" s="123"/>
      <c r="F74" s="123"/>
      <c r="G74" s="123"/>
      <c r="H74" s="124"/>
    </row>
    <row r="75" spans="1:8" hidden="1" x14ac:dyDescent="0.25">
      <c r="A75" s="47"/>
      <c r="B75" s="8"/>
      <c r="C75" s="8"/>
      <c r="D75" s="8"/>
      <c r="E75" s="8"/>
      <c r="F75" s="8"/>
      <c r="G75" s="8"/>
      <c r="H75" s="9"/>
    </row>
    <row r="76" spans="1:8" hidden="1" x14ac:dyDescent="0.25">
      <c r="A76" s="119" t="s">
        <v>20</v>
      </c>
      <c r="B76" s="119"/>
      <c r="C76" s="119"/>
      <c r="D76" s="119"/>
      <c r="E76" s="119"/>
      <c r="F76" s="119"/>
      <c r="G76" s="119"/>
      <c r="H76" s="119"/>
    </row>
    <row r="77" spans="1:8" hidden="1" x14ac:dyDescent="0.25">
      <c r="A77" s="61" t="s">
        <v>43</v>
      </c>
      <c r="B77" s="48" t="s">
        <v>22</v>
      </c>
      <c r="C77" s="68"/>
      <c r="D77" s="117"/>
      <c r="E77" s="117"/>
      <c r="F77" s="117"/>
      <c r="G77" s="117"/>
      <c r="H77" s="118"/>
    </row>
    <row r="78" spans="1:8" hidden="1" x14ac:dyDescent="0.25">
      <c r="A78" s="62" t="s">
        <v>50</v>
      </c>
      <c r="B78" s="48"/>
      <c r="C78" s="68"/>
      <c r="D78" s="118"/>
      <c r="E78" s="113"/>
      <c r="F78" s="113"/>
      <c r="G78" s="113"/>
      <c r="H78" s="113"/>
    </row>
    <row r="79" spans="1:8" hidden="1" x14ac:dyDescent="0.25">
      <c r="A79" s="44"/>
      <c r="B79" s="48" t="s">
        <v>23</v>
      </c>
      <c r="C79" s="68">
        <v>0</v>
      </c>
      <c r="D79" s="10"/>
      <c r="E79" s="10"/>
      <c r="F79" s="10"/>
      <c r="G79" s="10"/>
      <c r="H79" s="12"/>
    </row>
    <row r="80" spans="1:8" hidden="1" x14ac:dyDescent="0.25">
      <c r="A80" s="44"/>
      <c r="B80" s="48" t="s">
        <v>24</v>
      </c>
      <c r="C80" s="68">
        <v>0</v>
      </c>
      <c r="D80" s="10"/>
      <c r="E80" s="10"/>
      <c r="F80" s="10"/>
      <c r="G80" s="10"/>
      <c r="H80" s="12"/>
    </row>
    <row r="81" spans="1:8" hidden="1" x14ac:dyDescent="0.25">
      <c r="A81" s="44"/>
      <c r="B81" s="10"/>
      <c r="C81" s="11"/>
      <c r="D81" s="10"/>
      <c r="E81" s="10"/>
      <c r="F81" s="10"/>
      <c r="G81" s="10"/>
      <c r="H81" s="12"/>
    </row>
    <row r="82" spans="1:8" hidden="1" x14ac:dyDescent="0.25">
      <c r="A82" s="13" t="s">
        <v>16</v>
      </c>
      <c r="B82" s="14"/>
      <c r="C82" s="68">
        <f>SUM(C77:C81)</f>
        <v>0</v>
      </c>
      <c r="D82" s="10"/>
      <c r="E82" s="10"/>
      <c r="F82" s="10"/>
      <c r="G82" s="10"/>
      <c r="H82" s="12"/>
    </row>
    <row r="83" spans="1:8" hidden="1" x14ac:dyDescent="0.25">
      <c r="A83" s="44" t="s">
        <v>17</v>
      </c>
      <c r="B83" s="10"/>
      <c r="C83" s="68">
        <f>-C82*0.1</f>
        <v>0</v>
      </c>
      <c r="D83" s="10"/>
      <c r="E83" s="10"/>
      <c r="F83" s="10"/>
      <c r="G83" s="10"/>
      <c r="H83" s="12"/>
    </row>
    <row r="84" spans="1:8" hidden="1" x14ac:dyDescent="0.25">
      <c r="A84" s="47"/>
      <c r="B84" s="8"/>
      <c r="C84" s="8"/>
      <c r="D84" s="8"/>
      <c r="E84" s="8"/>
      <c r="F84" s="8"/>
      <c r="G84" s="8"/>
      <c r="H84" s="9"/>
    </row>
    <row r="85" spans="1:8" hidden="1" x14ac:dyDescent="0.25">
      <c r="A85" s="119" t="s">
        <v>21</v>
      </c>
      <c r="B85" s="119"/>
      <c r="C85" s="119"/>
      <c r="D85" s="119"/>
      <c r="E85" s="119"/>
      <c r="F85" s="119"/>
      <c r="G85" s="119"/>
      <c r="H85" s="119"/>
    </row>
    <row r="86" spans="1:8" hidden="1" x14ac:dyDescent="0.25">
      <c r="A86" s="46" t="s">
        <v>36</v>
      </c>
      <c r="B86" s="48" t="s">
        <v>22</v>
      </c>
      <c r="C86" s="68">
        <v>0</v>
      </c>
      <c r="D86" s="6"/>
      <c r="E86" s="6"/>
      <c r="F86" s="6"/>
      <c r="G86" s="6"/>
      <c r="H86" s="7"/>
    </row>
    <row r="87" spans="1:8" hidden="1" x14ac:dyDescent="0.25">
      <c r="A87" s="44"/>
      <c r="B87" s="48" t="s">
        <v>23</v>
      </c>
      <c r="C87" s="68">
        <v>0</v>
      </c>
      <c r="D87" s="10"/>
      <c r="E87" s="10"/>
      <c r="F87" s="10"/>
      <c r="G87" s="10"/>
      <c r="H87" s="12"/>
    </row>
    <row r="88" spans="1:8" hidden="1" x14ac:dyDescent="0.25">
      <c r="A88" s="44"/>
      <c r="B88" s="48" t="s">
        <v>24</v>
      </c>
      <c r="C88" s="68">
        <v>0</v>
      </c>
      <c r="D88" s="125" t="s">
        <v>53</v>
      </c>
      <c r="E88" s="114"/>
      <c r="F88" s="114"/>
      <c r="G88" s="114"/>
      <c r="H88" s="115"/>
    </row>
    <row r="89" spans="1:8" hidden="1" x14ac:dyDescent="0.25">
      <c r="A89" s="44"/>
      <c r="B89" s="10"/>
      <c r="C89" s="11"/>
      <c r="D89" s="10"/>
      <c r="E89" s="10"/>
      <c r="F89" s="10"/>
      <c r="G89" s="10"/>
      <c r="H89" s="12"/>
    </row>
    <row r="90" spans="1:8" hidden="1" x14ac:dyDescent="0.25">
      <c r="A90" s="13" t="s">
        <v>16</v>
      </c>
      <c r="B90" s="14"/>
      <c r="C90" s="68">
        <f>SUM(C86:C89)</f>
        <v>0</v>
      </c>
      <c r="D90" s="10"/>
      <c r="E90" s="10"/>
      <c r="F90" s="10"/>
      <c r="G90" s="10"/>
      <c r="H90" s="12"/>
    </row>
    <row r="91" spans="1:8" hidden="1" x14ac:dyDescent="0.25">
      <c r="A91" s="44" t="s">
        <v>17</v>
      </c>
      <c r="B91" s="10"/>
      <c r="C91" s="68"/>
      <c r="D91" s="10"/>
      <c r="E91" s="10"/>
      <c r="F91" s="10"/>
      <c r="G91" s="10"/>
      <c r="H91" s="12"/>
    </row>
    <row r="92" spans="1:8" hidden="1" x14ac:dyDescent="0.25">
      <c r="A92" s="62"/>
      <c r="B92" s="10"/>
      <c r="C92" s="16"/>
      <c r="D92" s="10"/>
      <c r="E92" s="10"/>
      <c r="F92" s="10"/>
      <c r="G92" s="10"/>
      <c r="H92" s="12"/>
    </row>
    <row r="93" spans="1:8" hidden="1" x14ac:dyDescent="0.25">
      <c r="A93" s="47"/>
      <c r="B93" s="8"/>
      <c r="C93" s="8"/>
      <c r="D93" s="8"/>
      <c r="E93" s="8"/>
      <c r="F93" s="8"/>
      <c r="G93" s="8"/>
      <c r="H93" s="9"/>
    </row>
    <row r="94" spans="1:8" hidden="1" x14ac:dyDescent="0.25">
      <c r="A94" s="119" t="s">
        <v>28</v>
      </c>
      <c r="B94" s="119"/>
      <c r="C94" s="119"/>
      <c r="D94" s="119"/>
      <c r="E94" s="119"/>
      <c r="F94" s="119"/>
      <c r="G94" s="119"/>
      <c r="H94" s="119"/>
    </row>
    <row r="95" spans="1:8" hidden="1" x14ac:dyDescent="0.25">
      <c r="A95" s="46"/>
      <c r="B95" s="6" t="s">
        <v>22</v>
      </c>
      <c r="C95" s="19"/>
      <c r="D95" s="6"/>
      <c r="E95" s="6"/>
      <c r="F95" s="6"/>
      <c r="G95" s="6"/>
      <c r="H95" s="7"/>
    </row>
    <row r="96" spans="1:8" hidden="1" x14ac:dyDescent="0.25">
      <c r="A96" s="44"/>
      <c r="B96" s="10" t="s">
        <v>23</v>
      </c>
      <c r="C96" s="16"/>
      <c r="D96" s="10"/>
      <c r="E96" s="10"/>
      <c r="F96" s="10"/>
      <c r="G96" s="10"/>
      <c r="H96" s="12"/>
    </row>
    <row r="97" spans="1:8" hidden="1" x14ac:dyDescent="0.25">
      <c r="A97" s="44"/>
      <c r="B97" s="10" t="s">
        <v>24</v>
      </c>
      <c r="C97" s="16"/>
      <c r="D97" s="10"/>
      <c r="E97" s="10"/>
      <c r="F97" s="10"/>
      <c r="G97" s="10"/>
      <c r="H97" s="12"/>
    </row>
    <row r="98" spans="1:8" hidden="1" x14ac:dyDescent="0.25">
      <c r="A98" s="44"/>
      <c r="B98" s="10"/>
      <c r="C98" s="11"/>
      <c r="D98" s="10"/>
      <c r="E98" s="10"/>
      <c r="F98" s="10"/>
      <c r="G98" s="10"/>
      <c r="H98" s="12"/>
    </row>
    <row r="99" spans="1:8" hidden="1" x14ac:dyDescent="0.25">
      <c r="A99" s="13" t="s">
        <v>16</v>
      </c>
      <c r="B99" s="14"/>
      <c r="C99" s="16">
        <f>SUM(C95:C98)</f>
        <v>0</v>
      </c>
      <c r="D99" s="10"/>
      <c r="E99" s="10"/>
      <c r="F99" s="10"/>
      <c r="G99" s="10"/>
      <c r="H99" s="12"/>
    </row>
    <row r="100" spans="1:8" hidden="1" x14ac:dyDescent="0.25">
      <c r="A100" s="44" t="s">
        <v>17</v>
      </c>
      <c r="B100" s="10"/>
      <c r="C100" s="16">
        <f>-C99*0.1</f>
        <v>0</v>
      </c>
      <c r="D100" s="10"/>
      <c r="E100" s="10"/>
      <c r="F100" s="10"/>
      <c r="G100" s="10"/>
      <c r="H100" s="12"/>
    </row>
    <row r="101" spans="1:8" hidden="1" x14ac:dyDescent="0.25">
      <c r="A101" s="47"/>
      <c r="B101" s="8"/>
      <c r="C101" s="8"/>
      <c r="D101" s="8"/>
      <c r="E101" s="8"/>
      <c r="F101" s="8"/>
      <c r="G101" s="8"/>
      <c r="H101" s="9"/>
    </row>
    <row r="102" spans="1:8" hidden="1" x14ac:dyDescent="0.25">
      <c r="A102" s="119" t="s">
        <v>37</v>
      </c>
      <c r="B102" s="119"/>
      <c r="C102" s="119"/>
      <c r="D102" s="119"/>
      <c r="E102" s="119"/>
      <c r="F102" s="119"/>
      <c r="G102" s="119"/>
      <c r="H102" s="119"/>
    </row>
    <row r="103" spans="1:8" hidden="1" x14ac:dyDescent="0.25">
      <c r="A103" s="46" t="s">
        <v>38</v>
      </c>
      <c r="B103" s="6" t="s">
        <v>22</v>
      </c>
      <c r="C103" s="19">
        <v>0</v>
      </c>
      <c r="D103" s="120"/>
      <c r="E103" s="120"/>
      <c r="F103" s="120"/>
      <c r="G103" s="120"/>
      <c r="H103" s="121"/>
    </row>
    <row r="104" spans="1:8" hidden="1" x14ac:dyDescent="0.25">
      <c r="A104" s="44"/>
      <c r="B104" s="10" t="s">
        <v>23</v>
      </c>
      <c r="C104" s="16"/>
      <c r="D104" s="10"/>
      <c r="E104" s="10"/>
      <c r="F104" s="10"/>
      <c r="G104" s="10"/>
      <c r="H104" s="12"/>
    </row>
    <row r="105" spans="1:8" hidden="1" x14ac:dyDescent="0.25">
      <c r="A105" s="44"/>
      <c r="B105" s="10" t="s">
        <v>24</v>
      </c>
      <c r="C105" s="16"/>
      <c r="D105" s="114"/>
      <c r="E105" s="114"/>
      <c r="F105" s="114"/>
      <c r="G105" s="114"/>
      <c r="H105" s="115"/>
    </row>
    <row r="106" spans="1:8" hidden="1" x14ac:dyDescent="0.25">
      <c r="A106" s="44"/>
      <c r="B106" s="10"/>
      <c r="C106" s="11"/>
      <c r="D106" s="10"/>
      <c r="E106" s="10"/>
      <c r="F106" s="10"/>
      <c r="G106" s="10"/>
      <c r="H106" s="12"/>
    </row>
    <row r="107" spans="1:8" hidden="1" x14ac:dyDescent="0.25">
      <c r="A107" s="13" t="s">
        <v>16</v>
      </c>
      <c r="B107" s="14"/>
      <c r="C107" s="16">
        <f>SUM(C103:C106)</f>
        <v>0</v>
      </c>
      <c r="D107" s="10"/>
      <c r="E107" s="10"/>
      <c r="F107" s="10"/>
      <c r="G107" s="10"/>
      <c r="H107" s="12"/>
    </row>
    <row r="108" spans="1:8" hidden="1" x14ac:dyDescent="0.25">
      <c r="A108" s="44" t="s">
        <v>17</v>
      </c>
      <c r="B108" s="10"/>
      <c r="C108" s="16">
        <f>-C107*0.1</f>
        <v>0</v>
      </c>
      <c r="D108" s="10"/>
      <c r="E108" s="10"/>
      <c r="F108" s="10"/>
      <c r="G108" s="10"/>
      <c r="H108" s="12"/>
    </row>
    <row r="109" spans="1:8" hidden="1" x14ac:dyDescent="0.25">
      <c r="A109" s="47"/>
      <c r="B109" s="8"/>
      <c r="C109" s="8"/>
      <c r="D109" s="8"/>
      <c r="E109" s="8"/>
      <c r="F109" s="8"/>
      <c r="G109" s="8"/>
      <c r="H109" s="9"/>
    </row>
    <row r="110" spans="1:8" hidden="1" x14ac:dyDescent="0.25">
      <c r="A110" s="127" t="s">
        <v>14</v>
      </c>
      <c r="B110" s="128"/>
      <c r="C110" s="128"/>
      <c r="D110" s="128"/>
      <c r="E110" s="128"/>
      <c r="F110" s="128"/>
      <c r="G110" s="128"/>
      <c r="H110" s="129"/>
    </row>
    <row r="111" spans="1:8" hidden="1" x14ac:dyDescent="0.25">
      <c r="A111" s="40" t="s">
        <v>29</v>
      </c>
      <c r="B111" s="6"/>
      <c r="C111" s="64">
        <v>0</v>
      </c>
      <c r="D111" s="6"/>
      <c r="E111" s="6"/>
      <c r="F111" s="6"/>
      <c r="G111" s="6"/>
      <c r="H111" s="7"/>
    </row>
    <row r="112" spans="1:8" hidden="1" x14ac:dyDescent="0.25">
      <c r="A112" s="17"/>
      <c r="B112" s="10"/>
      <c r="C112" s="53"/>
      <c r="D112" s="58"/>
      <c r="E112" s="58"/>
      <c r="F112" s="58"/>
      <c r="G112" s="58"/>
      <c r="H112" s="59"/>
    </row>
    <row r="113" spans="1:8" hidden="1" x14ac:dyDescent="0.25">
      <c r="A113" s="17" t="s">
        <v>52</v>
      </c>
      <c r="B113" s="10"/>
      <c r="C113" s="64">
        <v>21000</v>
      </c>
      <c r="D113" s="113" t="s">
        <v>58</v>
      </c>
      <c r="E113" s="113"/>
      <c r="F113" s="113"/>
      <c r="G113" s="113"/>
      <c r="H113" s="113"/>
    </row>
    <row r="114" spans="1:8" hidden="1" x14ac:dyDescent="0.25">
      <c r="A114" s="17" t="s">
        <v>33</v>
      </c>
      <c r="B114" s="10" t="s">
        <v>23</v>
      </c>
      <c r="C114" s="16">
        <v>0</v>
      </c>
      <c r="D114" s="10"/>
      <c r="E114" s="10"/>
      <c r="F114" s="10"/>
      <c r="G114" s="10"/>
      <c r="H114" s="12"/>
    </row>
    <row r="115" spans="1:8" hidden="1" x14ac:dyDescent="0.25">
      <c r="A115" s="17"/>
      <c r="B115" s="10" t="s">
        <v>24</v>
      </c>
      <c r="C115" s="16">
        <v>0</v>
      </c>
      <c r="D115" s="10"/>
      <c r="E115" s="10"/>
      <c r="F115" s="10"/>
      <c r="G115" s="10"/>
      <c r="H115" s="12"/>
    </row>
    <row r="116" spans="1:8" ht="15.75" hidden="1" thickBot="1" x14ac:dyDescent="0.3">
      <c r="A116" s="17"/>
      <c r="B116" s="10" t="s">
        <v>16</v>
      </c>
      <c r="C116" s="43">
        <f>+C114+C115</f>
        <v>0</v>
      </c>
      <c r="D116" s="10"/>
      <c r="E116" s="10"/>
      <c r="F116" s="10"/>
      <c r="G116" s="10"/>
      <c r="H116" s="12"/>
    </row>
    <row r="117" spans="1:8" hidden="1" x14ac:dyDescent="0.25">
      <c r="A117" s="17"/>
      <c r="B117" s="10"/>
      <c r="C117" s="16"/>
      <c r="D117" s="10"/>
      <c r="E117" s="10"/>
      <c r="F117" s="10"/>
      <c r="G117" s="10"/>
      <c r="H117" s="12"/>
    </row>
    <row r="118" spans="1:8" hidden="1" x14ac:dyDescent="0.25">
      <c r="A118" s="18"/>
      <c r="B118" s="8"/>
      <c r="C118" s="8"/>
      <c r="D118" s="8"/>
      <c r="E118" s="8"/>
      <c r="F118" s="8"/>
      <c r="G118" s="8"/>
      <c r="H118" s="9"/>
    </row>
  </sheetData>
  <sortState ref="A26:D31">
    <sortCondition descending="1" ref="D26:D31"/>
  </sortState>
  <mergeCells count="35">
    <mergeCell ref="A53:E53"/>
    <mergeCell ref="E14:H14"/>
    <mergeCell ref="D31:H31"/>
    <mergeCell ref="D48:H48"/>
    <mergeCell ref="D25:H25"/>
    <mergeCell ref="B1:C1"/>
    <mergeCell ref="A110:H110"/>
    <mergeCell ref="E15:H15"/>
    <mergeCell ref="A61:H61"/>
    <mergeCell ref="A76:H76"/>
    <mergeCell ref="A85:H85"/>
    <mergeCell ref="A94:H94"/>
    <mergeCell ref="D24:H24"/>
    <mergeCell ref="D46:H46"/>
    <mergeCell ref="E12:H12"/>
    <mergeCell ref="D28:H28"/>
    <mergeCell ref="D32:H32"/>
    <mergeCell ref="A56:H56"/>
    <mergeCell ref="E13:H13"/>
    <mergeCell ref="A50:H50"/>
    <mergeCell ref="A52:E52"/>
    <mergeCell ref="D113:H113"/>
    <mergeCell ref="D64:H64"/>
    <mergeCell ref="D62:H62"/>
    <mergeCell ref="D65:H65"/>
    <mergeCell ref="A102:H102"/>
    <mergeCell ref="D103:H103"/>
    <mergeCell ref="D105:H105"/>
    <mergeCell ref="D63:H63"/>
    <mergeCell ref="D74:H74"/>
    <mergeCell ref="D78:H78"/>
    <mergeCell ref="D77:H77"/>
    <mergeCell ref="D68:H68"/>
    <mergeCell ref="D67:H67"/>
    <mergeCell ref="D88:H88"/>
  </mergeCells>
  <hyperlinks>
    <hyperlink ref="A52" r:id="rId1"/>
  </hyperlinks>
  <pageMargins left="0.7" right="0.22" top="0.54" bottom="0.4" header="0.3" footer="0.12"/>
  <pageSetup scale="78" fitToHeight="2" orientation="portrait" r:id="rId2"/>
  <headerFooter>
    <oddHeader>&amp;C&amp;"Book Antiqua,Regular"&amp;14Thomas Jefferson High School Parent Partners</oddHeader>
    <oddFooter>&amp;L&amp;F: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G12" sqref="G12"/>
    </sheetView>
  </sheetViews>
  <sheetFormatPr defaultRowHeight="15" x14ac:dyDescent="0.25"/>
  <cols>
    <col min="1" max="1" width="42.5703125" bestFit="1" customWidth="1"/>
    <col min="2" max="4" width="12.5703125" customWidth="1"/>
    <col min="5" max="5" width="12.5703125" hidden="1" customWidth="1"/>
    <col min="6" max="6" width="12.5703125" customWidth="1"/>
    <col min="7" max="7" width="43" customWidth="1"/>
    <col min="8" max="8" width="9.5703125" bestFit="1" customWidth="1"/>
    <col min="9" max="9" width="11.7109375" bestFit="1" customWidth="1"/>
    <col min="10" max="10" width="0.28515625" customWidth="1"/>
  </cols>
  <sheetData>
    <row r="1" spans="1:10" x14ac:dyDescent="0.25">
      <c r="A1" s="3" t="s">
        <v>69</v>
      </c>
      <c r="B1" s="126">
        <f>'Financial Summary'!B1:C1</f>
        <v>43555</v>
      </c>
      <c r="C1" s="126"/>
      <c r="D1" s="126"/>
      <c r="E1" s="105"/>
    </row>
    <row r="2" spans="1:10" x14ac:dyDescent="0.25">
      <c r="C2" s="1"/>
      <c r="D2" s="1"/>
      <c r="E2" s="1"/>
    </row>
    <row r="3" spans="1:10" hidden="1" x14ac:dyDescent="0.25">
      <c r="C3" s="1"/>
      <c r="D3" s="1"/>
      <c r="E3" s="1"/>
    </row>
    <row r="4" spans="1:10" ht="45" x14ac:dyDescent="0.25">
      <c r="B4" s="85" t="s">
        <v>120</v>
      </c>
      <c r="C4" s="86" t="s">
        <v>67</v>
      </c>
      <c r="D4" s="86" t="s">
        <v>65</v>
      </c>
      <c r="E4" s="86"/>
      <c r="F4" s="85" t="s">
        <v>121</v>
      </c>
      <c r="G4" t="s">
        <v>70</v>
      </c>
    </row>
    <row r="5" spans="1:10" x14ac:dyDescent="0.25">
      <c r="A5" s="4" t="s">
        <v>12</v>
      </c>
      <c r="B5" s="5">
        <v>3573</v>
      </c>
      <c r="C5" s="5"/>
      <c r="D5" s="5"/>
      <c r="E5" s="5"/>
      <c r="F5" s="5">
        <f t="shared" ref="F5:F12" si="0">B5+C5-D5-E5</f>
        <v>3573</v>
      </c>
      <c r="G5" s="130"/>
      <c r="H5" s="131"/>
      <c r="I5" s="131"/>
      <c r="J5" s="132"/>
    </row>
    <row r="6" spans="1:10" x14ac:dyDescent="0.25">
      <c r="A6" s="4" t="s">
        <v>25</v>
      </c>
      <c r="B6" s="5">
        <v>1000</v>
      </c>
      <c r="C6" s="5"/>
      <c r="D6" s="5"/>
      <c r="E6" s="5"/>
      <c r="F6" s="5">
        <f t="shared" si="0"/>
        <v>1000</v>
      </c>
      <c r="G6" s="137"/>
      <c r="H6" s="137"/>
      <c r="I6" s="137"/>
      <c r="J6" s="137"/>
    </row>
    <row r="7" spans="1:10" x14ac:dyDescent="0.25">
      <c r="A7" s="4" t="s">
        <v>20</v>
      </c>
      <c r="B7" s="5">
        <v>1893</v>
      </c>
      <c r="C7" s="5"/>
      <c r="D7" s="5"/>
      <c r="E7" s="5"/>
      <c r="F7" s="5">
        <f t="shared" si="0"/>
        <v>1893</v>
      </c>
      <c r="G7" s="130"/>
      <c r="H7" s="131"/>
      <c r="I7" s="131"/>
      <c r="J7" s="132"/>
    </row>
    <row r="8" spans="1:10" x14ac:dyDescent="0.25">
      <c r="A8" s="4" t="s">
        <v>101</v>
      </c>
      <c r="B8" s="5">
        <v>5073</v>
      </c>
      <c r="C8" s="5"/>
      <c r="D8" s="5"/>
      <c r="E8" s="5"/>
      <c r="F8" s="5">
        <f t="shared" si="0"/>
        <v>5073</v>
      </c>
      <c r="G8" s="82"/>
      <c r="H8" s="83"/>
      <c r="I8" s="83"/>
      <c r="J8" s="84"/>
    </row>
    <row r="9" spans="1:10" x14ac:dyDescent="0.25">
      <c r="A9" s="4" t="s">
        <v>28</v>
      </c>
      <c r="B9" s="5">
        <v>6887</v>
      </c>
      <c r="C9" s="5"/>
      <c r="D9" s="5"/>
      <c r="E9" s="5"/>
      <c r="F9" s="5">
        <f t="shared" si="0"/>
        <v>6887</v>
      </c>
      <c r="G9" s="82" t="s">
        <v>123</v>
      </c>
      <c r="H9" s="83"/>
      <c r="I9" s="83"/>
      <c r="J9" s="84"/>
    </row>
    <row r="10" spans="1:10" x14ac:dyDescent="0.25">
      <c r="A10" s="4" t="s">
        <v>66</v>
      </c>
      <c r="B10" s="5">
        <v>1100</v>
      </c>
      <c r="C10" s="5">
        <v>450</v>
      </c>
      <c r="D10" s="5"/>
      <c r="E10" s="5"/>
      <c r="F10" s="5">
        <f t="shared" si="0"/>
        <v>1550</v>
      </c>
      <c r="G10" s="82" t="s">
        <v>122</v>
      </c>
      <c r="H10" s="83"/>
      <c r="I10" s="83"/>
      <c r="J10" s="84"/>
    </row>
    <row r="11" spans="1:10" x14ac:dyDescent="0.25">
      <c r="A11" s="4" t="s">
        <v>86</v>
      </c>
      <c r="B11" s="5">
        <v>1057.79</v>
      </c>
      <c r="C11" s="5"/>
      <c r="D11" s="5"/>
      <c r="E11" s="5"/>
      <c r="F11" s="5">
        <f t="shared" si="0"/>
        <v>1057.79</v>
      </c>
      <c r="G11" s="91"/>
      <c r="H11" s="92"/>
      <c r="I11" s="92"/>
      <c r="J11" s="93"/>
    </row>
    <row r="12" spans="1:10" x14ac:dyDescent="0.25">
      <c r="A12" s="4" t="s">
        <v>94</v>
      </c>
      <c r="B12" s="5">
        <v>528.14</v>
      </c>
      <c r="C12" s="5"/>
      <c r="D12" s="5"/>
      <c r="E12" s="5"/>
      <c r="F12" s="5">
        <f t="shared" si="0"/>
        <v>528.14</v>
      </c>
      <c r="G12" s="91"/>
      <c r="H12" s="92"/>
      <c r="I12" s="92"/>
      <c r="J12" s="93"/>
    </row>
    <row r="14" spans="1:10" x14ac:dyDescent="0.25">
      <c r="A14" s="103" t="s">
        <v>87</v>
      </c>
      <c r="B14" s="102">
        <f>SUM(B5:B13)</f>
        <v>21111.93</v>
      </c>
      <c r="C14" s="5">
        <f>SUM(C5:C13)</f>
        <v>450</v>
      </c>
      <c r="D14" s="5">
        <f>SUM(D5:D13)</f>
        <v>0</v>
      </c>
      <c r="E14" s="5">
        <f>SUM(E5:E13)</f>
        <v>0</v>
      </c>
      <c r="F14" s="102">
        <f>SUM(F5:F13)</f>
        <v>21561.93</v>
      </c>
    </row>
    <row r="16" spans="1:10" x14ac:dyDescent="0.25">
      <c r="F16" s="1"/>
    </row>
    <row r="17" spans="1:1" x14ac:dyDescent="0.25">
      <c r="A17" t="s">
        <v>102</v>
      </c>
    </row>
  </sheetData>
  <mergeCells count="4">
    <mergeCell ref="B1:D1"/>
    <mergeCell ref="G5:J5"/>
    <mergeCell ref="G6:J6"/>
    <mergeCell ref="G7:J7"/>
  </mergeCells>
  <pageMargins left="0.7" right="0.22" top="0.54" bottom="0.4" header="0.3" footer="0.12"/>
  <pageSetup scale="61" fitToHeight="2" orientation="portrait" r:id="rId1"/>
  <headerFooter>
    <oddHeader>&amp;C&amp;"Book Antiqua,Regular"&amp;14Thomas Jefferson High School Parent Partners</oddHeader>
    <oddFooter>&amp;L&amp;F: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B1" workbookViewId="0">
      <selection activeCell="L30" sqref="L30"/>
    </sheetView>
  </sheetViews>
  <sheetFormatPr defaultRowHeight="15" x14ac:dyDescent="0.25"/>
  <cols>
    <col min="1" max="1" width="41.7109375" customWidth="1"/>
    <col min="2" max="2" width="11.5703125" bestFit="1" customWidth="1"/>
    <col min="3" max="11" width="14.7109375" customWidth="1"/>
    <col min="12" max="12" width="9.7109375" bestFit="1" customWidth="1"/>
    <col min="13" max="13" width="40.140625" hidden="1" customWidth="1"/>
    <col min="14" max="14" width="62.42578125" bestFit="1" customWidth="1"/>
  </cols>
  <sheetData>
    <row r="1" spans="1:14" ht="15.75" x14ac:dyDescent="0.25">
      <c r="A1" s="96" t="s">
        <v>74</v>
      </c>
    </row>
    <row r="3" spans="1:14" ht="30" x14ac:dyDescent="0.25">
      <c r="A3" s="90" t="s">
        <v>75</v>
      </c>
      <c r="B3" s="95" t="s">
        <v>81</v>
      </c>
      <c r="C3" s="94" t="s">
        <v>103</v>
      </c>
      <c r="D3" s="94" t="s">
        <v>107</v>
      </c>
      <c r="E3" s="94" t="s">
        <v>108</v>
      </c>
      <c r="F3" s="94" t="s">
        <v>109</v>
      </c>
      <c r="G3" s="94" t="s">
        <v>110</v>
      </c>
      <c r="H3" s="94" t="s">
        <v>113</v>
      </c>
      <c r="I3" s="94" t="s">
        <v>115</v>
      </c>
      <c r="J3" s="94" t="s">
        <v>116</v>
      </c>
      <c r="K3" s="94" t="s">
        <v>124</v>
      </c>
      <c r="L3" s="95" t="s">
        <v>80</v>
      </c>
      <c r="M3" s="95" t="s">
        <v>70</v>
      </c>
      <c r="N3" s="95" t="s">
        <v>70</v>
      </c>
    </row>
    <row r="4" spans="1:14" x14ac:dyDescent="0.25">
      <c r="A4" t="s">
        <v>64</v>
      </c>
      <c r="B4" s="87">
        <v>9000</v>
      </c>
      <c r="C4" s="87"/>
      <c r="D4" s="87"/>
      <c r="E4" s="87">
        <f>90</f>
        <v>90</v>
      </c>
      <c r="F4" s="87">
        <v>4740</v>
      </c>
      <c r="G4" s="87">
        <f>2975</f>
        <v>2975</v>
      </c>
      <c r="H4" s="87">
        <f>1298+1020</f>
        <v>2318</v>
      </c>
      <c r="I4" s="87"/>
      <c r="J4" s="87"/>
      <c r="K4" s="87"/>
      <c r="L4" s="88">
        <f>-B4+D4+E4+F4+G4+H4+I4+J4+K4</f>
        <v>1123</v>
      </c>
    </row>
    <row r="5" spans="1:14" x14ac:dyDescent="0.25">
      <c r="A5" t="s">
        <v>91</v>
      </c>
      <c r="B5" s="87">
        <v>10000</v>
      </c>
      <c r="C5" s="87"/>
      <c r="D5" s="87"/>
      <c r="E5" s="87">
        <f>60</f>
        <v>60</v>
      </c>
      <c r="F5" s="87">
        <v>500</v>
      </c>
      <c r="G5" s="87"/>
      <c r="H5" s="87"/>
      <c r="I5" s="87"/>
      <c r="J5" s="87"/>
      <c r="K5" s="87">
        <v>12431</v>
      </c>
      <c r="L5" s="88">
        <f t="shared" ref="L5:L10" si="0">-B5+D5+E5+F5+G5+H5+I5+J5+K5</f>
        <v>2991</v>
      </c>
    </row>
    <row r="6" spans="1:14" x14ac:dyDescent="0.25">
      <c r="A6" t="s">
        <v>92</v>
      </c>
      <c r="B6" s="87">
        <v>10000</v>
      </c>
      <c r="C6" s="87"/>
      <c r="D6" s="87">
        <v>674</v>
      </c>
      <c r="E6" s="87">
        <f>3017-D6</f>
        <v>2343</v>
      </c>
      <c r="F6" s="87">
        <v>1345</v>
      </c>
      <c r="G6" s="87">
        <v>466</v>
      </c>
      <c r="H6" s="87">
        <v>2091</v>
      </c>
      <c r="I6" s="87">
        <v>80</v>
      </c>
      <c r="J6" s="87">
        <v>504</v>
      </c>
      <c r="K6" s="87">
        <v>275</v>
      </c>
      <c r="L6" s="88">
        <f t="shared" si="0"/>
        <v>-2222</v>
      </c>
    </row>
    <row r="7" spans="1:14" x14ac:dyDescent="0.25">
      <c r="A7" t="s">
        <v>82</v>
      </c>
      <c r="B7" s="87">
        <v>5000</v>
      </c>
      <c r="C7" s="87"/>
      <c r="D7" s="87">
        <v>1073</v>
      </c>
      <c r="E7" s="87">
        <f>1349-D7</f>
        <v>276</v>
      </c>
      <c r="F7" s="87">
        <v>399</v>
      </c>
      <c r="G7" s="87">
        <v>413</v>
      </c>
      <c r="H7" s="87">
        <v>450</v>
      </c>
      <c r="I7" s="87">
        <v>358</v>
      </c>
      <c r="J7" s="87">
        <v>530</v>
      </c>
      <c r="K7" s="87">
        <v>423</v>
      </c>
      <c r="L7" s="88">
        <f t="shared" si="0"/>
        <v>-1078</v>
      </c>
    </row>
    <row r="8" spans="1:14" x14ac:dyDescent="0.25">
      <c r="A8" t="s">
        <v>48</v>
      </c>
      <c r="B8" s="87">
        <v>2500</v>
      </c>
      <c r="C8" s="87"/>
      <c r="D8" s="87"/>
      <c r="E8" s="87">
        <f>160</f>
        <v>160</v>
      </c>
      <c r="F8" s="87">
        <v>245</v>
      </c>
      <c r="G8" s="87">
        <v>800</v>
      </c>
      <c r="H8" s="87">
        <v>215</v>
      </c>
      <c r="I8" s="87"/>
      <c r="J8" s="87"/>
      <c r="K8" s="87">
        <v>350</v>
      </c>
      <c r="L8" s="88">
        <f t="shared" si="0"/>
        <v>-730</v>
      </c>
      <c r="M8" t="s">
        <v>83</v>
      </c>
    </row>
    <row r="9" spans="1:14" x14ac:dyDescent="0.25">
      <c r="A9" t="s">
        <v>42</v>
      </c>
      <c r="B9" s="87">
        <v>200</v>
      </c>
      <c r="C9" s="87"/>
      <c r="D9" s="87">
        <v>28</v>
      </c>
      <c r="E9" s="87"/>
      <c r="F9" s="87">
        <v>29</v>
      </c>
      <c r="G9" s="87"/>
      <c r="H9" s="87"/>
      <c r="I9" s="87"/>
      <c r="J9" s="87">
        <v>65.69</v>
      </c>
      <c r="K9" s="87"/>
      <c r="L9" s="88">
        <f t="shared" si="0"/>
        <v>-77.31</v>
      </c>
    </row>
    <row r="10" spans="1:14" x14ac:dyDescent="0.25">
      <c r="A10" t="s">
        <v>63</v>
      </c>
      <c r="B10" s="87">
        <v>0</v>
      </c>
      <c r="C10" s="87"/>
      <c r="D10" s="87">
        <v>1</v>
      </c>
      <c r="E10" s="87">
        <v>250</v>
      </c>
      <c r="F10" s="87">
        <v>1</v>
      </c>
      <c r="G10" s="87">
        <f>250+175</f>
        <v>425</v>
      </c>
      <c r="H10" s="87">
        <v>2875</v>
      </c>
      <c r="I10" s="87">
        <v>286</v>
      </c>
      <c r="J10" s="87">
        <v>520</v>
      </c>
      <c r="K10" s="87"/>
      <c r="L10" s="88">
        <f t="shared" si="0"/>
        <v>4358</v>
      </c>
      <c r="N10" t="s">
        <v>123</v>
      </c>
    </row>
    <row r="11" spans="1:14" x14ac:dyDescent="0.25">
      <c r="C11" s="87"/>
      <c r="D11" s="87"/>
      <c r="E11" s="87"/>
      <c r="F11" s="87"/>
      <c r="G11" s="87"/>
      <c r="H11" s="87"/>
      <c r="I11" s="87"/>
      <c r="J11" s="87"/>
      <c r="K11" s="87"/>
    </row>
    <row r="12" spans="1:14" x14ac:dyDescent="0.25">
      <c r="A12" s="3" t="s">
        <v>96</v>
      </c>
      <c r="B12" s="89">
        <f t="shared" ref="B12:F12" si="1">SUM(B4:B11)</f>
        <v>36700</v>
      </c>
      <c r="C12" s="89">
        <f t="shared" si="1"/>
        <v>0</v>
      </c>
      <c r="D12" s="89">
        <f>SUM(D4:D11)</f>
        <v>1776</v>
      </c>
      <c r="E12" s="89">
        <f t="shared" si="1"/>
        <v>3179</v>
      </c>
      <c r="F12" s="89">
        <f t="shared" si="1"/>
        <v>7259</v>
      </c>
      <c r="G12" s="89">
        <f t="shared" ref="G12:H12" si="2">SUM(G4:G11)</f>
        <v>5079</v>
      </c>
      <c r="H12" s="89">
        <f t="shared" si="2"/>
        <v>7949</v>
      </c>
      <c r="I12" s="89">
        <f t="shared" ref="I12:K12" si="3">SUM(I4:I11)</f>
        <v>724</v>
      </c>
      <c r="J12" s="89">
        <f t="shared" si="3"/>
        <v>1619.69</v>
      </c>
      <c r="K12" s="89">
        <f t="shared" si="3"/>
        <v>13479</v>
      </c>
      <c r="L12" s="89">
        <f>SUM(L4:L11)</f>
        <v>4364.6899999999996</v>
      </c>
    </row>
    <row r="13" spans="1:14" x14ac:dyDescent="0.25">
      <c r="C13" s="87"/>
      <c r="D13" s="87"/>
      <c r="E13" s="87"/>
      <c r="F13" s="87"/>
      <c r="G13" s="87"/>
      <c r="H13" s="87"/>
      <c r="I13" s="87"/>
      <c r="J13" s="87"/>
      <c r="K13" s="87"/>
    </row>
    <row r="14" spans="1:14" ht="15.75" customHeight="1" x14ac:dyDescent="0.25">
      <c r="C14" s="87"/>
      <c r="D14" s="87"/>
      <c r="E14" s="87"/>
      <c r="F14" s="87"/>
      <c r="G14" s="87"/>
      <c r="H14" s="87"/>
      <c r="I14" s="87"/>
      <c r="J14" s="87"/>
      <c r="K14" s="87"/>
    </row>
    <row r="15" spans="1:14" x14ac:dyDescent="0.25">
      <c r="A15" s="90" t="s">
        <v>77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4" x14ac:dyDescent="0.25">
      <c r="A16" t="s">
        <v>72</v>
      </c>
      <c r="B16" s="87">
        <v>10000</v>
      </c>
      <c r="C16" s="87"/>
      <c r="D16" s="87"/>
      <c r="E16" s="87"/>
      <c r="F16" s="87">
        <v>1825</v>
      </c>
      <c r="G16" s="87">
        <v>300</v>
      </c>
      <c r="H16" s="87">
        <v>1495</v>
      </c>
      <c r="I16" s="87"/>
      <c r="J16" s="87">
        <v>127.5</v>
      </c>
      <c r="K16" s="87"/>
      <c r="L16" s="88">
        <f>B16-C16-D16-E16-F16-G16-H16-I16-J16-K16</f>
        <v>6252.5</v>
      </c>
    </row>
    <row r="17" spans="1:14" x14ac:dyDescent="0.25">
      <c r="A17" t="s">
        <v>88</v>
      </c>
      <c r="B17" s="87">
        <v>1000</v>
      </c>
      <c r="C17" s="87"/>
      <c r="D17" s="87">
        <v>112</v>
      </c>
      <c r="E17" s="87">
        <f>481-D17</f>
        <v>369</v>
      </c>
      <c r="F17" s="87"/>
      <c r="G17" s="87"/>
      <c r="H17" s="87"/>
      <c r="I17" s="87"/>
      <c r="J17" s="87">
        <v>655</v>
      </c>
      <c r="K17" s="87"/>
      <c r="L17" s="88">
        <f t="shared" ref="L17:L28" si="4">B17-C17-D17-E17-F17-G17-H17-I17-J17-K17</f>
        <v>-136</v>
      </c>
      <c r="N17" t="s">
        <v>117</v>
      </c>
    </row>
    <row r="18" spans="1:14" x14ac:dyDescent="0.25">
      <c r="A18" t="s">
        <v>68</v>
      </c>
      <c r="B18" s="87">
        <v>1000</v>
      </c>
      <c r="C18" s="87"/>
      <c r="D18" s="87"/>
      <c r="E18" s="87"/>
      <c r="F18" s="87"/>
      <c r="G18" s="87"/>
      <c r="H18" s="87"/>
      <c r="I18" s="87"/>
      <c r="J18" s="87"/>
      <c r="K18" s="87"/>
      <c r="L18" s="88">
        <f t="shared" si="4"/>
        <v>1000</v>
      </c>
    </row>
    <row r="19" spans="1:14" x14ac:dyDescent="0.25">
      <c r="A19" t="s">
        <v>104</v>
      </c>
      <c r="B19" s="87">
        <v>1950</v>
      </c>
      <c r="C19" s="87"/>
      <c r="D19" s="87">
        <f>272+51</f>
        <v>323</v>
      </c>
      <c r="E19" s="87"/>
      <c r="F19" s="87"/>
      <c r="G19" s="87">
        <v>82</v>
      </c>
      <c r="H19" s="87">
        <v>715</v>
      </c>
      <c r="I19" s="87"/>
      <c r="J19" s="87"/>
      <c r="K19" s="87"/>
      <c r="L19" s="88">
        <f t="shared" si="4"/>
        <v>830</v>
      </c>
    </row>
    <row r="20" spans="1:14" x14ac:dyDescent="0.25">
      <c r="A20" t="s">
        <v>85</v>
      </c>
      <c r="B20" s="87">
        <v>2000</v>
      </c>
      <c r="C20" s="87"/>
      <c r="D20" s="87"/>
      <c r="E20" s="87"/>
      <c r="F20" s="87">
        <v>198</v>
      </c>
      <c r="G20" s="87"/>
      <c r="H20" s="87"/>
      <c r="I20" s="87"/>
      <c r="J20" s="87"/>
      <c r="K20" s="87"/>
      <c r="L20" s="88">
        <f t="shared" si="4"/>
        <v>1802</v>
      </c>
    </row>
    <row r="21" spans="1:14" x14ac:dyDescent="0.25">
      <c r="A21" t="s">
        <v>93</v>
      </c>
      <c r="B21" s="87">
        <v>900</v>
      </c>
      <c r="C21" s="87"/>
      <c r="D21" s="87">
        <v>37</v>
      </c>
      <c r="E21" s="87">
        <f>77-D21</f>
        <v>40</v>
      </c>
      <c r="F21" s="87">
        <v>15</v>
      </c>
      <c r="G21" s="87"/>
      <c r="H21" s="87"/>
      <c r="I21" s="87">
        <v>68</v>
      </c>
      <c r="J21" s="87"/>
      <c r="K21" s="87"/>
      <c r="L21" s="88">
        <f>B21-C21-D21-E21-F21-G21-H21-I21-J21-K21</f>
        <v>740</v>
      </c>
      <c r="M21" t="s">
        <v>89</v>
      </c>
    </row>
    <row r="22" spans="1:14" x14ac:dyDescent="0.25">
      <c r="A22" t="s">
        <v>76</v>
      </c>
      <c r="B22" s="87">
        <v>3000</v>
      </c>
      <c r="C22" s="87"/>
      <c r="D22" s="87"/>
      <c r="E22" s="87"/>
      <c r="F22" s="87"/>
      <c r="G22" s="87"/>
      <c r="H22" s="87"/>
      <c r="I22" s="87"/>
      <c r="J22" s="87"/>
      <c r="K22" s="87"/>
      <c r="L22" s="88">
        <f t="shared" si="4"/>
        <v>3000</v>
      </c>
    </row>
    <row r="23" spans="1:14" x14ac:dyDescent="0.25">
      <c r="A23" t="s">
        <v>73</v>
      </c>
      <c r="B23" s="87">
        <v>1700</v>
      </c>
      <c r="C23" s="87"/>
      <c r="D23" s="87"/>
      <c r="E23" s="87"/>
      <c r="F23" s="87">
        <f>150+150</f>
        <v>300</v>
      </c>
      <c r="G23" s="87">
        <v>274</v>
      </c>
      <c r="H23" s="87">
        <f>271+432+652+270+288</f>
        <v>1913</v>
      </c>
      <c r="I23" s="87">
        <v>20</v>
      </c>
      <c r="J23" s="87"/>
      <c r="K23" s="87">
        <v>53.28</v>
      </c>
      <c r="L23" s="88">
        <f t="shared" si="4"/>
        <v>-860.28</v>
      </c>
    </row>
    <row r="24" spans="1:14" x14ac:dyDescent="0.25">
      <c r="A24" t="s">
        <v>32</v>
      </c>
      <c r="B24" s="87">
        <v>500</v>
      </c>
      <c r="C24" s="87"/>
      <c r="D24" s="87"/>
      <c r="E24" s="87"/>
      <c r="F24" s="87"/>
      <c r="G24" s="87"/>
      <c r="H24" s="87"/>
      <c r="I24" s="87"/>
      <c r="J24" s="87"/>
      <c r="K24" s="87"/>
      <c r="L24" s="88">
        <f t="shared" si="4"/>
        <v>500</v>
      </c>
    </row>
    <row r="25" spans="1:14" x14ac:dyDescent="0.25">
      <c r="A25" t="s">
        <v>71</v>
      </c>
      <c r="B25" s="87">
        <v>10000</v>
      </c>
      <c r="C25" s="87"/>
      <c r="D25" s="87">
        <v>1691</v>
      </c>
      <c r="E25" s="87"/>
      <c r="F25" s="87">
        <v>453</v>
      </c>
      <c r="G25" s="87"/>
      <c r="H25" s="87">
        <v>480</v>
      </c>
      <c r="I25" s="87">
        <v>3208</v>
      </c>
      <c r="J25" s="87"/>
      <c r="K25" s="87">
        <v>366</v>
      </c>
      <c r="L25" s="88">
        <f t="shared" si="4"/>
        <v>3802</v>
      </c>
    </row>
    <row r="26" spans="1:14" x14ac:dyDescent="0.25">
      <c r="A26" t="s">
        <v>90</v>
      </c>
      <c r="B26" s="87">
        <v>200</v>
      </c>
      <c r="C26" s="87"/>
      <c r="D26" s="87"/>
      <c r="E26" s="87"/>
      <c r="F26" s="87">
        <v>10</v>
      </c>
      <c r="G26" s="87"/>
      <c r="H26" s="87"/>
      <c r="I26" s="87"/>
      <c r="J26" s="87"/>
      <c r="K26" s="87"/>
      <c r="L26" s="88">
        <f t="shared" si="4"/>
        <v>190</v>
      </c>
    </row>
    <row r="27" spans="1:14" x14ac:dyDescent="0.25">
      <c r="A27" t="s">
        <v>84</v>
      </c>
      <c r="B27" s="87">
        <v>750</v>
      </c>
      <c r="C27" s="87"/>
      <c r="D27" s="87">
        <v>15</v>
      </c>
      <c r="E27" s="87">
        <f>56-D27</f>
        <v>41</v>
      </c>
      <c r="F27" s="87">
        <v>37</v>
      </c>
      <c r="G27" s="87">
        <f>16+94</f>
        <v>110</v>
      </c>
      <c r="H27" s="87">
        <f>32+168</f>
        <v>200</v>
      </c>
      <c r="I27" s="87">
        <v>2</v>
      </c>
      <c r="J27" s="87">
        <v>16</v>
      </c>
      <c r="K27" s="87">
        <v>53</v>
      </c>
      <c r="L27" s="88">
        <f t="shared" si="4"/>
        <v>276</v>
      </c>
    </row>
    <row r="28" spans="1:14" x14ac:dyDescent="0.25">
      <c r="A28" t="s">
        <v>63</v>
      </c>
      <c r="B28" s="87">
        <v>200</v>
      </c>
      <c r="C28" s="87"/>
      <c r="D28" s="87"/>
      <c r="E28" s="87"/>
      <c r="F28" s="87"/>
      <c r="G28" s="87">
        <v>700</v>
      </c>
      <c r="H28" s="87">
        <v>1950</v>
      </c>
      <c r="I28" s="87">
        <f>10+600</f>
        <v>610</v>
      </c>
      <c r="J28" s="87"/>
      <c r="K28" s="87"/>
      <c r="L28" s="88">
        <f t="shared" si="4"/>
        <v>-3060</v>
      </c>
    </row>
    <row r="29" spans="1:14" x14ac:dyDescent="0.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8"/>
    </row>
    <row r="30" spans="1:14" x14ac:dyDescent="0.25">
      <c r="A30" t="s">
        <v>97</v>
      </c>
      <c r="B30" s="87">
        <f t="shared" ref="B30:K30" si="5">SUM(B16:B29)</f>
        <v>33200</v>
      </c>
      <c r="C30" s="87">
        <f t="shared" si="5"/>
        <v>0</v>
      </c>
      <c r="D30" s="87">
        <f t="shared" si="5"/>
        <v>2178</v>
      </c>
      <c r="E30" s="87">
        <f t="shared" si="5"/>
        <v>450</v>
      </c>
      <c r="F30" s="87">
        <f t="shared" si="5"/>
        <v>2838</v>
      </c>
      <c r="G30" s="87">
        <f t="shared" si="5"/>
        <v>1466</v>
      </c>
      <c r="H30" s="87">
        <f t="shared" si="5"/>
        <v>6753</v>
      </c>
      <c r="I30" s="87">
        <f t="shared" si="5"/>
        <v>3908</v>
      </c>
      <c r="J30" s="87">
        <f t="shared" si="5"/>
        <v>798.5</v>
      </c>
      <c r="K30" s="87">
        <f t="shared" si="5"/>
        <v>472.28</v>
      </c>
      <c r="L30" s="87">
        <f>SUM(L16:L29)</f>
        <v>14336.220000000001</v>
      </c>
    </row>
    <row r="31" spans="1:14" x14ac:dyDescent="0.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</row>
    <row r="32" spans="1:14" x14ac:dyDescent="0.25">
      <c r="A32" t="s">
        <v>78</v>
      </c>
      <c r="B32" s="87">
        <v>6000</v>
      </c>
      <c r="C32" s="87"/>
      <c r="D32" s="87"/>
      <c r="E32" s="87"/>
      <c r="F32" s="87"/>
      <c r="G32" s="87"/>
      <c r="H32" s="87"/>
      <c r="I32" s="87"/>
      <c r="J32" s="87"/>
      <c r="K32" s="87"/>
      <c r="L32" s="88">
        <f>B32-C32</f>
        <v>6000</v>
      </c>
    </row>
    <row r="33" spans="1:12" x14ac:dyDescent="0.25">
      <c r="B33" s="88"/>
    </row>
    <row r="34" spans="1:12" x14ac:dyDescent="0.25">
      <c r="A34" s="3" t="s">
        <v>98</v>
      </c>
      <c r="B34" s="89">
        <f t="shared" ref="B34:F34" si="6">B32+B30</f>
        <v>39200</v>
      </c>
      <c r="C34" s="89">
        <f t="shared" si="6"/>
        <v>0</v>
      </c>
      <c r="D34" s="89">
        <f t="shared" si="6"/>
        <v>2178</v>
      </c>
      <c r="E34" s="89">
        <f t="shared" si="6"/>
        <v>450</v>
      </c>
      <c r="F34" s="89">
        <f t="shared" si="6"/>
        <v>2838</v>
      </c>
      <c r="G34" s="89">
        <f t="shared" ref="G34:H34" si="7">G32+G30</f>
        <v>1466</v>
      </c>
      <c r="H34" s="89">
        <f t="shared" si="7"/>
        <v>6753</v>
      </c>
      <c r="I34" s="89">
        <f t="shared" ref="I34:J34" si="8">I32+I30</f>
        <v>3908</v>
      </c>
      <c r="J34" s="89">
        <f t="shared" si="8"/>
        <v>798.5</v>
      </c>
      <c r="K34" s="89">
        <f t="shared" ref="K34" si="9">K32+K30</f>
        <v>472.28</v>
      </c>
      <c r="L34" s="89">
        <f>L32+L30</f>
        <v>20336.22</v>
      </c>
    </row>
    <row r="36" spans="1:12" x14ac:dyDescent="0.25">
      <c r="A36" t="s">
        <v>3</v>
      </c>
      <c r="B36" s="87">
        <v>240</v>
      </c>
      <c r="C36" s="87"/>
      <c r="D36" s="87"/>
      <c r="E36" s="87"/>
      <c r="F36" s="87"/>
      <c r="G36" s="87"/>
      <c r="H36" s="87"/>
      <c r="I36" s="87"/>
      <c r="J36" s="87"/>
      <c r="K36" s="87"/>
      <c r="L36" s="88">
        <f>B36-C36</f>
        <v>240</v>
      </c>
    </row>
  </sheetData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Financial Summary</vt:lpstr>
      <vt:lpstr>Class &amp; Activity Summary</vt:lpstr>
      <vt:lpstr>Budget</vt:lpstr>
      <vt:lpstr>'Class &amp; Activity Summary'!Print_Area</vt:lpstr>
      <vt:lpstr>'Financial Summary'!Print_Area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Willson</dc:creator>
  <cp:lastModifiedBy>Jane</cp:lastModifiedBy>
  <cp:lastPrinted>2019-04-03T02:29:56Z</cp:lastPrinted>
  <dcterms:created xsi:type="dcterms:W3CDTF">2015-08-07T17:19:55Z</dcterms:created>
  <dcterms:modified xsi:type="dcterms:W3CDTF">2019-04-07T20:19:59Z</dcterms:modified>
</cp:coreProperties>
</file>